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3590"/>
  </bookViews>
  <sheets>
    <sheet name="Rekapitulácia stavby" sheetId="1" r:id="rId1"/>
    <sheet name="02 - Výmena podlahy balet..." sheetId="2" r:id="rId2"/>
  </sheets>
  <definedNames>
    <definedName name="_xlnm._FilterDatabase" localSheetId="1" hidden="1">'02 - Výmena podlahy balet...'!$C$101:$K$177</definedName>
    <definedName name="_xlnm.Print_Titles" localSheetId="1">'02 - Výmena podlahy balet...'!$101:$101</definedName>
    <definedName name="_xlnm.Print_Titles" localSheetId="0">'Rekapitulácia stavby'!$55:$55</definedName>
    <definedName name="_xlnm.Print_Area" localSheetId="1">'02 - Výmena podlahy balet...'!$C$4:$J$41,'02 - Výmena podlahy balet...'!$C$47:$J$83,'02 - Výmena podlahy balet...'!$C$89:$K$177</definedName>
    <definedName name="_xlnm.Print_Area" localSheetId="0">'Rekapitulácia stavby'!$D$4:$AO$39,'Rekapitulácia stavby'!$C$45:$AQ$66</definedName>
  </definedNames>
  <calcPr calcId="125725"/>
</workbook>
</file>

<file path=xl/calcChain.xml><?xml version="1.0" encoding="utf-8"?>
<calcChain xmlns="http://schemas.openxmlformats.org/spreadsheetml/2006/main">
  <c r="J39" i="2"/>
  <c r="J38"/>
  <c r="AY58" i="1" s="1"/>
  <c r="J37" i="2"/>
  <c r="AX58" i="1" s="1"/>
  <c r="BI176" i="2"/>
  <c r="BH176"/>
  <c r="BG176"/>
  <c r="BE176"/>
  <c r="T176"/>
  <c r="R176"/>
  <c r="P176"/>
  <c r="BK176"/>
  <c r="J176"/>
  <c r="BF176" s="1"/>
  <c r="BI174"/>
  <c r="BH174"/>
  <c r="BG174"/>
  <c r="BE174"/>
  <c r="T174"/>
  <c r="R174"/>
  <c r="P174"/>
  <c r="BK174"/>
  <c r="J174"/>
  <c r="BF174" s="1"/>
  <c r="BI172"/>
  <c r="BH172"/>
  <c r="BG172"/>
  <c r="BE172"/>
  <c r="T172"/>
  <c r="R172"/>
  <c r="P172"/>
  <c r="BK172"/>
  <c r="J172"/>
  <c r="BF172" s="1"/>
  <c r="BI171"/>
  <c r="BH171"/>
  <c r="BG171"/>
  <c r="BE171"/>
  <c r="T171"/>
  <c r="R171"/>
  <c r="P171"/>
  <c r="BK171"/>
  <c r="J171"/>
  <c r="BF171"/>
  <c r="BI167"/>
  <c r="BH167"/>
  <c r="BG167"/>
  <c r="BE167"/>
  <c r="T167"/>
  <c r="R167"/>
  <c r="P167"/>
  <c r="BK167"/>
  <c r="J167"/>
  <c r="BF167" s="1"/>
  <c r="BI166"/>
  <c r="BH166"/>
  <c r="BG166"/>
  <c r="BE166"/>
  <c r="T166"/>
  <c r="R166"/>
  <c r="P166"/>
  <c r="BK166"/>
  <c r="J166"/>
  <c r="BF166" s="1"/>
  <c r="BI164"/>
  <c r="BH164"/>
  <c r="BG164"/>
  <c r="BE164"/>
  <c r="T164"/>
  <c r="R164"/>
  <c r="P164"/>
  <c r="BK164"/>
  <c r="J164"/>
  <c r="BF164"/>
  <c r="BI160"/>
  <c r="BH160"/>
  <c r="BG160"/>
  <c r="BE160"/>
  <c r="T160"/>
  <c r="R160"/>
  <c r="P160"/>
  <c r="BK160"/>
  <c r="J160"/>
  <c r="BF160" s="1"/>
  <c r="BI158"/>
  <c r="BH158"/>
  <c r="BG158"/>
  <c r="BE158"/>
  <c r="T158"/>
  <c r="R158"/>
  <c r="P158"/>
  <c r="BK158"/>
  <c r="J158"/>
  <c r="BF158" s="1"/>
  <c r="BI156"/>
  <c r="BH156"/>
  <c r="BG156"/>
  <c r="BE156"/>
  <c r="T156"/>
  <c r="R156"/>
  <c r="R155" s="1"/>
  <c r="P156"/>
  <c r="P155" s="1"/>
  <c r="BK156"/>
  <c r="BK155" s="1"/>
  <c r="J155" s="1"/>
  <c r="J70" s="1"/>
  <c r="J156"/>
  <c r="BF156" s="1"/>
  <c r="BI153"/>
  <c r="BH153"/>
  <c r="BG153"/>
  <c r="BE153"/>
  <c r="T153"/>
  <c r="T152" s="1"/>
  <c r="R153"/>
  <c r="R152" s="1"/>
  <c r="P153"/>
  <c r="P152" s="1"/>
  <c r="BK153"/>
  <c r="BK152" s="1"/>
  <c r="J152" s="1"/>
  <c r="J69" s="1"/>
  <c r="J153"/>
  <c r="BF153" s="1"/>
  <c r="BI151"/>
  <c r="BH151"/>
  <c r="BG151"/>
  <c r="BE151"/>
  <c r="T151"/>
  <c r="R151"/>
  <c r="P151"/>
  <c r="BK151"/>
  <c r="J151"/>
  <c r="BF151"/>
  <c r="BI149"/>
  <c r="BH149"/>
  <c r="BG149"/>
  <c r="BE149"/>
  <c r="T149"/>
  <c r="R149"/>
  <c r="P149"/>
  <c r="BK149"/>
  <c r="J149"/>
  <c r="BF149" s="1"/>
  <c r="BI147"/>
  <c r="BH147"/>
  <c r="BG147"/>
  <c r="BE147"/>
  <c r="T147"/>
  <c r="R147"/>
  <c r="P147"/>
  <c r="BK147"/>
  <c r="J147"/>
  <c r="BF147" s="1"/>
  <c r="BI143"/>
  <c r="BH143"/>
  <c r="BG143"/>
  <c r="BE143"/>
  <c r="T143"/>
  <c r="R143"/>
  <c r="R135" s="1"/>
  <c r="P143"/>
  <c r="BK143"/>
  <c r="J143"/>
  <c r="BF143" s="1"/>
  <c r="BI141"/>
  <c r="BH141"/>
  <c r="BG141"/>
  <c r="BE141"/>
  <c r="T141"/>
  <c r="R141"/>
  <c r="P141"/>
  <c r="BK141"/>
  <c r="J141"/>
  <c r="BF141" s="1"/>
  <c r="BI139"/>
  <c r="BH139"/>
  <c r="BG139"/>
  <c r="BE139"/>
  <c r="T139"/>
  <c r="R139"/>
  <c r="P139"/>
  <c r="BK139"/>
  <c r="J139"/>
  <c r="BF139"/>
  <c r="BI136"/>
  <c r="BH136"/>
  <c r="BG136"/>
  <c r="BE136"/>
  <c r="T136"/>
  <c r="R136"/>
  <c r="P136"/>
  <c r="BK136"/>
  <c r="J136"/>
  <c r="BF136" s="1"/>
  <c r="BI134"/>
  <c r="BH134"/>
  <c r="BG134"/>
  <c r="BE134"/>
  <c r="T134"/>
  <c r="R134"/>
  <c r="P134"/>
  <c r="BK134"/>
  <c r="J134"/>
  <c r="BF134" s="1"/>
  <c r="BI132"/>
  <c r="BH132"/>
  <c r="BG132"/>
  <c r="BE132"/>
  <c r="T132"/>
  <c r="R132"/>
  <c r="P132"/>
  <c r="BK132"/>
  <c r="J132"/>
  <c r="BF132" s="1"/>
  <c r="BI131"/>
  <c r="BH131"/>
  <c r="BG131"/>
  <c r="BE131"/>
  <c r="T131"/>
  <c r="R131"/>
  <c r="P131"/>
  <c r="BK131"/>
  <c r="J131"/>
  <c r="BF131"/>
  <c r="BI129"/>
  <c r="BH129"/>
  <c r="BG129"/>
  <c r="BE129"/>
  <c r="T129"/>
  <c r="R129"/>
  <c r="P129"/>
  <c r="BK129"/>
  <c r="J129"/>
  <c r="BF129" s="1"/>
  <c r="BI128"/>
  <c r="BH128"/>
  <c r="BG128"/>
  <c r="BE128"/>
  <c r="T128"/>
  <c r="R128"/>
  <c r="P128"/>
  <c r="BK128"/>
  <c r="J128"/>
  <c r="BF128" s="1"/>
  <c r="BI127"/>
  <c r="BH127"/>
  <c r="BG127"/>
  <c r="BE127"/>
  <c r="T127"/>
  <c r="R127"/>
  <c r="P127"/>
  <c r="BK127"/>
  <c r="J127"/>
  <c r="BF127" s="1"/>
  <c r="BI126"/>
  <c r="BH126"/>
  <c r="BG126"/>
  <c r="BE126"/>
  <c r="T126"/>
  <c r="R126"/>
  <c r="P126"/>
  <c r="BK126"/>
  <c r="BK125" s="1"/>
  <c r="J125" s="1"/>
  <c r="J67" s="1"/>
  <c r="J126"/>
  <c r="BF126"/>
  <c r="BI124"/>
  <c r="BH124"/>
  <c r="BG124"/>
  <c r="BE124"/>
  <c r="T124"/>
  <c r="R124"/>
  <c r="P124"/>
  <c r="BK124"/>
  <c r="J124"/>
  <c r="BF124" s="1"/>
  <c r="BI122"/>
  <c r="BH122"/>
  <c r="BG122"/>
  <c r="BE122"/>
  <c r="T122"/>
  <c r="R122"/>
  <c r="P122"/>
  <c r="BK122"/>
  <c r="J122"/>
  <c r="BF122"/>
  <c r="BI119"/>
  <c r="BH119"/>
  <c r="BG119"/>
  <c r="BE119"/>
  <c r="T119"/>
  <c r="R119"/>
  <c r="R118" s="1"/>
  <c r="P119"/>
  <c r="P118" s="1"/>
  <c r="BK119"/>
  <c r="J119"/>
  <c r="BF119" s="1"/>
  <c r="BI116"/>
  <c r="BH116"/>
  <c r="BG116"/>
  <c r="BE116"/>
  <c r="T116"/>
  <c r="T115" s="1"/>
  <c r="R116"/>
  <c r="R115" s="1"/>
  <c r="P116"/>
  <c r="P115" s="1"/>
  <c r="BK116"/>
  <c r="BK115" s="1"/>
  <c r="J115" s="1"/>
  <c r="J64" s="1"/>
  <c r="J116"/>
  <c r="BF116" s="1"/>
  <c r="BI114"/>
  <c r="BH114"/>
  <c r="BG114"/>
  <c r="BE114"/>
  <c r="T114"/>
  <c r="R114"/>
  <c r="P114"/>
  <c r="BK114"/>
  <c r="J114"/>
  <c r="BF114" s="1"/>
  <c r="BI112"/>
  <c r="BH112"/>
  <c r="BG112"/>
  <c r="BE112"/>
  <c r="T112"/>
  <c r="R112"/>
  <c r="P112"/>
  <c r="BK112"/>
  <c r="J112"/>
  <c r="BF112" s="1"/>
  <c r="BI111"/>
  <c r="BH111"/>
  <c r="BG111"/>
  <c r="BE111"/>
  <c r="T111"/>
  <c r="R111"/>
  <c r="P111"/>
  <c r="BK111"/>
  <c r="J111"/>
  <c r="BF111" s="1"/>
  <c r="BI109"/>
  <c r="BH109"/>
  <c r="BG109"/>
  <c r="BE109"/>
  <c r="T109"/>
  <c r="R109"/>
  <c r="P109"/>
  <c r="BK109"/>
  <c r="J109"/>
  <c r="BF109"/>
  <c r="BI108"/>
  <c r="BH108"/>
  <c r="BG108"/>
  <c r="BE108"/>
  <c r="T108"/>
  <c r="R108"/>
  <c r="P108"/>
  <c r="BK108"/>
  <c r="J108"/>
  <c r="BF108" s="1"/>
  <c r="BI107"/>
  <c r="BH107"/>
  <c r="BG107"/>
  <c r="BE107"/>
  <c r="T107"/>
  <c r="R107"/>
  <c r="P107"/>
  <c r="BK107"/>
  <c r="J107"/>
  <c r="BF107" s="1"/>
  <c r="BI105"/>
  <c r="BH105"/>
  <c r="BG105"/>
  <c r="BE105"/>
  <c r="T105"/>
  <c r="R105"/>
  <c r="R104" s="1"/>
  <c r="P105"/>
  <c r="BK105"/>
  <c r="J105"/>
  <c r="BF105" s="1"/>
  <c r="F96"/>
  <c r="E94"/>
  <c r="BI81"/>
  <c r="BH81"/>
  <c r="BG81"/>
  <c r="BE81"/>
  <c r="BI80"/>
  <c r="BH80"/>
  <c r="BG80"/>
  <c r="BF80"/>
  <c r="BE80"/>
  <c r="BI79"/>
  <c r="BH79"/>
  <c r="BG79"/>
  <c r="BF79"/>
  <c r="BE79"/>
  <c r="BI78"/>
  <c r="BH78"/>
  <c r="BG78"/>
  <c r="BF78"/>
  <c r="BE78"/>
  <c r="BI77"/>
  <c r="BH77"/>
  <c r="F38" s="1"/>
  <c r="BC58" i="1" s="1"/>
  <c r="BC57" s="1"/>
  <c r="BG77" i="2"/>
  <c r="BF77"/>
  <c r="BE77"/>
  <c r="BI76"/>
  <c r="F39" s="1"/>
  <c r="BD58" i="1" s="1"/>
  <c r="BD57" s="1"/>
  <c r="BH76" i="2"/>
  <c r="BG76"/>
  <c r="BF76"/>
  <c r="BE76"/>
  <c r="J35" s="1"/>
  <c r="AV58" i="1" s="1"/>
  <c r="F54" i="2"/>
  <c r="E52"/>
  <c r="J21"/>
  <c r="E21"/>
  <c r="J56" s="1"/>
  <c r="J20"/>
  <c r="J18"/>
  <c r="E18"/>
  <c r="F57" s="1"/>
  <c r="J17"/>
  <c r="J96"/>
  <c r="J54"/>
  <c r="E7"/>
  <c r="E92" s="1"/>
  <c r="CK64" i="1"/>
  <c r="CJ64"/>
  <c r="CI64"/>
  <c r="CH64"/>
  <c r="CG64"/>
  <c r="CF64"/>
  <c r="BZ64"/>
  <c r="CE64"/>
  <c r="CK63"/>
  <c r="CJ63"/>
  <c r="CI63"/>
  <c r="CH63"/>
  <c r="CG63"/>
  <c r="CF63"/>
  <c r="BZ63"/>
  <c r="CE63"/>
  <c r="CK62"/>
  <c r="CJ62"/>
  <c r="CI62"/>
  <c r="CH62"/>
  <c r="CG62"/>
  <c r="CF62"/>
  <c r="BZ62"/>
  <c r="CE62"/>
  <c r="CK61"/>
  <c r="CJ61"/>
  <c r="CI61"/>
  <c r="CH61"/>
  <c r="CG61"/>
  <c r="CF61"/>
  <c r="BZ61"/>
  <c r="CE61"/>
  <c r="AS57"/>
  <c r="L53"/>
  <c r="AM52"/>
  <c r="L52"/>
  <c r="AM50"/>
  <c r="L50"/>
  <c r="L48"/>
  <c r="L47"/>
  <c r="F99" i="2" l="1"/>
  <c r="J98"/>
  <c r="W36" i="1"/>
  <c r="R103" i="2"/>
  <c r="P104"/>
  <c r="P103" s="1"/>
  <c r="T118"/>
  <c r="BK135"/>
  <c r="J135" s="1"/>
  <c r="J68" s="1"/>
  <c r="P170"/>
  <c r="P169" s="1"/>
  <c r="BK170"/>
  <c r="BK104"/>
  <c r="T104"/>
  <c r="R125"/>
  <c r="P125"/>
  <c r="P135"/>
  <c r="T135"/>
  <c r="T155"/>
  <c r="T170"/>
  <c r="T169" s="1"/>
  <c r="R170"/>
  <c r="R169" s="1"/>
  <c r="F35"/>
  <c r="AZ58" i="1" s="1"/>
  <c r="AZ57" s="1"/>
  <c r="AV57" s="1"/>
  <c r="F37" i="2"/>
  <c r="BB58" i="1" s="1"/>
  <c r="BB57" s="1"/>
  <c r="AX57" s="1"/>
  <c r="BK118" i="2"/>
  <c r="T125"/>
  <c r="W34" i="1"/>
  <c r="J118" i="2"/>
  <c r="J66" s="1"/>
  <c r="J170"/>
  <c r="J72" s="1"/>
  <c r="BK169"/>
  <c r="J169" s="1"/>
  <c r="J71" s="1"/>
  <c r="P117"/>
  <c r="P102" s="1"/>
  <c r="AU58" i="1" s="1"/>
  <c r="AU57" s="1"/>
  <c r="AY57"/>
  <c r="W35"/>
  <c r="T103" i="2"/>
  <c r="R117"/>
  <c r="R102" s="1"/>
  <c r="J104"/>
  <c r="J63" s="1"/>
  <c r="BK103"/>
  <c r="E50"/>
  <c r="T117" l="1"/>
  <c r="BK117"/>
  <c r="J117" s="1"/>
  <c r="J65" s="1"/>
  <c r="T102"/>
  <c r="BK102"/>
  <c r="J102" s="1"/>
  <c r="J61" s="1"/>
  <c r="J103"/>
  <c r="J62" s="1"/>
  <c r="J30" l="1"/>
  <c r="J81" l="1"/>
  <c r="BF81" l="1"/>
  <c r="J75"/>
  <c r="J31" l="1"/>
  <c r="J32" s="1"/>
  <c r="J83"/>
  <c r="J36"/>
  <c r="AW58" i="1" s="1"/>
  <c r="AT58" s="1"/>
  <c r="F36" i="2"/>
  <c r="BA58" i="1" s="1"/>
  <c r="BA57" s="1"/>
  <c r="W33" l="1"/>
  <c r="AW57"/>
  <c r="J41" i="2"/>
  <c r="AG58" i="1"/>
  <c r="AG57" s="1"/>
  <c r="AK33" l="1"/>
  <c r="AT57"/>
  <c r="AN58"/>
  <c r="AG63" l="1"/>
  <c r="AN57"/>
  <c r="AG62"/>
  <c r="AK26"/>
  <c r="AG61"/>
  <c r="AG64"/>
  <c r="CD62" l="1"/>
  <c r="AV62"/>
  <c r="BY62" s="1"/>
  <c r="CD64"/>
  <c r="AV64"/>
  <c r="BY64" s="1"/>
  <c r="CD61"/>
  <c r="AV61"/>
  <c r="BY61" s="1"/>
  <c r="AG60"/>
  <c r="CD63"/>
  <c r="AV63"/>
  <c r="BY63" s="1"/>
  <c r="AN64" l="1"/>
  <c r="AN61"/>
  <c r="AN62"/>
  <c r="AN63"/>
  <c r="AK27"/>
  <c r="AK29" s="1"/>
  <c r="AG66"/>
  <c r="W32"/>
  <c r="AK32"/>
  <c r="AN60" l="1"/>
  <c r="AN66" s="1"/>
  <c r="AK38"/>
</calcChain>
</file>

<file path=xl/sharedStrings.xml><?xml version="1.0" encoding="utf-8"?>
<sst xmlns="http://schemas.openxmlformats.org/spreadsheetml/2006/main" count="1161" uniqueCount="324">
  <si>
    <t>Export Komplet</t>
  </si>
  <si>
    <t/>
  </si>
  <si>
    <t>2.0</t>
  </si>
  <si>
    <t>False</t>
  </si>
  <si>
    <t>{eee8da3f-24cf-4460-aba1-af24a236cc8f}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</si>
  <si>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</si>
  <si>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</si>
  <si>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</si>
  <si>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</si>
  <si>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</si>
  <si>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</si>
  <si>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</si>
  <si>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BSK8-06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</si>
  <si>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</si>
  <si>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</si>
  <si>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Konzervatórium Tolstého ul., Bratislava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</si>
  <si>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</si>
  <si>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</si>
  <si>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</si>
  <si>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</si>
  <si>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</si>
  <si>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</si>
  <si>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</si>
  <si>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</si>
  <si>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</si>
  <si>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</si>
  <si>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</si>
  <si>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</si>
  <si>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</si>
  <si>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</si>
  <si>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</si>
  <si>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</si>
  <si>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</si>
  <si>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</si>
  <si>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</si>
  <si>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</si>
  <si>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</si>
  <si>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</si>
  <si>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</si>
  <si>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</si>
  <si>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</si>
  <si>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</si>
  <si>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</si>
  <si>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</si>
  <si>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</si>
  <si>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</si>
  <si>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</si>
  <si>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</si>
  <si>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</si>
  <si>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</si>
  <si>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</si>
  <si>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</si>
  <si>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</si>
  <si>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</si>
  <si>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</si>
  <si>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</si>
  <si>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</si>
  <si>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</si>
  <si>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</si>
  <si>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</si>
  <si>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</si>
  <si>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</si>
  <si>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</si>
  <si>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</si>
  <si>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</si>
  <si>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</si>
  <si>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</si>
  <si>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</si>
  <si>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</si>
  <si>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</si>
  <si>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</si>
  <si>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</si>
  <si>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02</t>
  </si>
  <si>
    <t>Výmena podlahy baletnej sály</t>
  </si>
  <si>
    <t>STA</t>
  </si>
  <si>
    <t>1</t>
  </si>
  <si>
    <t>{c93a762b-690c-4649-a9b5-894a46e8e5ac}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</si>
  <si>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</si>
  <si>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</si>
  <si>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</si>
  <si>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</si>
  <si>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</si>
  <si>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</si>
  <si>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</si>
  <si>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</si>
  <si>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</si>
  <si>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malba</t>
  </si>
  <si>
    <t>125,301</t>
  </si>
  <si>
    <t>2</t>
  </si>
  <si>
    <t>podlaha</t>
  </si>
  <si>
    <t>49,16</t>
  </si>
  <si>
    <t>KRYCÍ LIST ROZPOČTU</t>
  </si>
  <si>
    <t>sokle</t>
  </si>
  <si>
    <t>29,5</t>
  </si>
  <si>
    <t>Objekt: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</si>
  <si>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</si>
  <si>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</si>
  <si>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</si>
  <si>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</si>
  <si>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</si>
  <si>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</si>
  <si>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</si>
  <si>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9 - Ostatné konštrukcie a práce-búranie</t>
  </si>
  <si>
    <t xml:space="preserve">    99 - Presun hmôt HSV</t>
  </si>
  <si>
    <t>PSV - Práce a dodávky PSV</t>
  </si>
  <si>
    <t xml:space="preserve">    762 - Konštrukcie tesárske</t>
  </si>
  <si>
    <t xml:space="preserve">    766 - Konštrukcie stolárske</t>
  </si>
  <si>
    <t xml:space="preserve">    775 - Podlahy vlysové a parketové</t>
  </si>
  <si>
    <t xml:space="preserve">    776 - Podlahy povlakové</t>
  </si>
  <si>
    <t xml:space="preserve">    784 - Dokončovacie práce - maľby</t>
  </si>
  <si>
    <t>M - Práce a dodávky M</t>
  </si>
  <si>
    <t xml:space="preserve">    21-M - Elektromontáže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</si>
  <si>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</si>
  <si>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</si>
  <si>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</si>
  <si>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</si>
  <si>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</si>
  <si>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</si>
  <si>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</si>
  <si>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</si>
  <si>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</si>
  <si>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</si>
  <si>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</si>
  <si>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</si>
  <si>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</si>
  <si>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</si>
  <si>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</si>
  <si>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</si>
  <si>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</si>
  <si>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</si>
  <si>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</si>
  <si>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</si>
  <si>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</si>
  <si>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</si>
  <si>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</si>
  <si>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</si>
  <si>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</si>
  <si>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</si>
  <si>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</si>
  <si>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952901111</t>
  </si>
  <si>
    <t>Vyčistenie budov pri výške podlaží do 4m</t>
  </si>
  <si>
    <t>m2</t>
  </si>
  <si>
    <t>CS CENEKON 2017 01</t>
  </si>
  <si>
    <t>4</t>
  </si>
  <si>
    <t>-1200275597</t>
  </si>
  <si>
    <t>VV</t>
  </si>
  <si>
    <t>979011111</t>
  </si>
  <si>
    <t>Zvislá doprava sutiny a vybúraných hmôt za prvé podlažie nad alebo pod základným podlažím</t>
  </si>
  <si>
    <t>t</t>
  </si>
  <si>
    <t>98745949</t>
  </si>
  <si>
    <t>3</t>
  </si>
  <si>
    <t>979081111</t>
  </si>
  <si>
    <t>Odvoz sutiny a vybúraných hmôt na skládku do 1 km</t>
  </si>
  <si>
    <t>1074850047</t>
  </si>
  <si>
    <t>979081121</t>
  </si>
  <si>
    <t>Odvoz sutiny a vybúraných hmôt na skládku za každý ďalší 1 km</t>
  </si>
  <si>
    <t>-1961930119</t>
  </si>
  <si>
    <t>2,484*29 'Přepočítané koeficientom množstva</t>
  </si>
  <si>
    <t>5</t>
  </si>
  <si>
    <t>979082111</t>
  </si>
  <si>
    <t>Vnútrostavenisková doprava sutiny a vybúraných hmôt do 10 m</t>
  </si>
  <si>
    <t>1828591913</t>
  </si>
  <si>
    <t>6</t>
  </si>
  <si>
    <t>979082121</t>
  </si>
  <si>
    <t>Vnútrostavenisková doprava sutiny a vybúraných hmôt za každých ďalších 5 m</t>
  </si>
  <si>
    <t>-979773814</t>
  </si>
  <si>
    <t>2,484*8 'Přepočítané koeficientom množstva</t>
  </si>
  <si>
    <t>7</t>
  </si>
  <si>
    <t>979089112</t>
  </si>
  <si>
    <t>Poplatok za skladovanie - drevo, sklo, plasty (17 02 ), ostatné</t>
  </si>
  <si>
    <t>-430871224</t>
  </si>
  <si>
    <t>99</t>
  </si>
  <si>
    <t>Presun hmôt HSV</t>
  </si>
  <si>
    <t>8</t>
  </si>
  <si>
    <t>999281111</t>
  </si>
  <si>
    <t>Presun hmôt pre opravy a údržbu objektov vrátane vonkajších plášťov výšky do 25 m</t>
  </si>
  <si>
    <t>1718514907</t>
  </si>
  <si>
    <t>PSV</t>
  </si>
  <si>
    <t>Práce a dodávky PSV</t>
  </si>
  <si>
    <t>762</t>
  </si>
  <si>
    <t>Konštrukcie tesárske</t>
  </si>
  <si>
    <t>762521811</t>
  </si>
  <si>
    <t>Demontáž podláh bez vankúšov z dosiek hr. do 32 mm,  -0.01600t</t>
  </si>
  <si>
    <t>16</t>
  </si>
  <si>
    <t>-342830182</t>
  </si>
  <si>
    <t>9,25*5,3+0,15*0,9</t>
  </si>
  <si>
    <t>Súčet</t>
  </si>
  <si>
    <t>10</t>
  </si>
  <si>
    <t>762522813</t>
  </si>
  <si>
    <t>Demontáž podláh drevených , dreveného podlahového roštu  z dosiek, lát hr. 32 - 50 mm,  -0.03000t</t>
  </si>
  <si>
    <t>-1887573022</t>
  </si>
  <si>
    <t>11</t>
  </si>
  <si>
    <t>998762202</t>
  </si>
  <si>
    <t>Presun hmôt pre konštrukcie tesárske v objektoch výšky do 12 m</t>
  </si>
  <si>
    <t>%</t>
  </si>
  <si>
    <t>1832900562</t>
  </si>
  <si>
    <t>766</t>
  </si>
  <si>
    <t>Konštrukcie stolárske</t>
  </si>
  <si>
    <t>12</t>
  </si>
  <si>
    <t>766411821</t>
  </si>
  <si>
    <t xml:space="preserve">Demontáž obloženia stien panelmi, palub. doskami,  -0,01098t   </t>
  </si>
  <si>
    <t>686933395</t>
  </si>
  <si>
    <t>13</t>
  </si>
  <si>
    <t>766411822</t>
  </si>
  <si>
    <t>Demontáž obloženia stien panelmi, podkladových roštov,  -0,00800t</t>
  </si>
  <si>
    <t>-18210398</t>
  </si>
  <si>
    <t>14</t>
  </si>
  <si>
    <t>766412123</t>
  </si>
  <si>
    <t xml:space="preserve">Montáž obloženia stien, stĺpov a pilier. palubovkami na pero a drážku nad 1 m2 smrekovcovými, š. nad 80 do 100 mm   </t>
  </si>
  <si>
    <t>781334363</t>
  </si>
  <si>
    <t>15</t>
  </si>
  <si>
    <t>M</t>
  </si>
  <si>
    <t>6119200099</t>
  </si>
  <si>
    <t xml:space="preserve">Borovica "ThermoWood® - kvalita A" UTV 19x117 mm </t>
  </si>
  <si>
    <t>32</t>
  </si>
  <si>
    <t>-416947204</t>
  </si>
  <si>
    <t>5*1,04 'Přepočítané koeficientom množstva</t>
  </si>
  <si>
    <t>766417111</t>
  </si>
  <si>
    <t>Montáž obloženia stien, stĺpov a pilierov podkladový rošt</t>
  </si>
  <si>
    <t>m</t>
  </si>
  <si>
    <t>-1869793174</t>
  </si>
  <si>
    <t>17</t>
  </si>
  <si>
    <t>6053344500</t>
  </si>
  <si>
    <t>Laty borovica akosť I do 25cm2 L=201-300 cm</t>
  </si>
  <si>
    <t>m3</t>
  </si>
  <si>
    <t>184529831</t>
  </si>
  <si>
    <t>0,03*0,05*2,5*10*(1,1)</t>
  </si>
  <si>
    <t>18</t>
  </si>
  <si>
    <t>998766201</t>
  </si>
  <si>
    <t>Presun hmot pre konštrukcie stolárske v objektoch výšky do 6 m</t>
  </si>
  <si>
    <t>852801757</t>
  </si>
  <si>
    <t>775</t>
  </si>
  <si>
    <t>Podlahy vlysové a parketové</t>
  </si>
  <si>
    <t>19</t>
  </si>
  <si>
    <t>775411820</t>
  </si>
  <si>
    <t>Demontáž soklíkov alebo líšt pripevnených skrutkami,  -0,00100t</t>
  </si>
  <si>
    <t>152129126</t>
  </si>
  <si>
    <t>2*(9,25+5,3+0,6)-0,8</t>
  </si>
  <si>
    <t>775939-1</t>
  </si>
  <si>
    <t xml:space="preserve">Montáž systému : drevená odpružená podlaha na dvojnásobnom rošte,  vyrovnanie, spojovací materiál </t>
  </si>
  <si>
    <t>2104963367</t>
  </si>
  <si>
    <t>21</t>
  </si>
  <si>
    <t>6119359-1</t>
  </si>
  <si>
    <t>Dodávka - drevený odpružený systém športovej podlahy komplet (napr. Singleflex STADIUM BOEN  BUK/ DUB)</t>
  </si>
  <si>
    <t>-1598896519</t>
  </si>
  <si>
    <t>podlaha*1,02</t>
  </si>
  <si>
    <t>22</t>
  </si>
  <si>
    <t>775940-2</t>
  </si>
  <si>
    <t xml:space="preserve">Prestupy podlahy (ribstoly a stĺpiky baletných madiel), úprava (príp. demontáž+spátná montáž) </t>
  </si>
  <si>
    <t>kus</t>
  </si>
  <si>
    <t>-978299290</t>
  </si>
  <si>
    <t>2                 "ribstol</t>
  </si>
  <si>
    <t>10               "stĺpiky</t>
  </si>
  <si>
    <t>23</t>
  </si>
  <si>
    <t>775940-3</t>
  </si>
  <si>
    <t>Úprava prahov a prechodov   - ukonč. krycie lišty</t>
  </si>
  <si>
    <t>-415707078</t>
  </si>
  <si>
    <t>0,9</t>
  </si>
  <si>
    <t>24</t>
  </si>
  <si>
    <t>775941-1</t>
  </si>
  <si>
    <t>Dodávka a montáž ventilačných líšt z masívu (po obvode plochy)</t>
  </si>
  <si>
    <t>-731099650</t>
  </si>
  <si>
    <t>sokle*1,1</t>
  </si>
  <si>
    <t>25</t>
  </si>
  <si>
    <t>998775201</t>
  </si>
  <si>
    <t>Presun hmôt pre podlahy vlysové a parketové v objektoch výšky do 6 m</t>
  </si>
  <si>
    <t>1434789081</t>
  </si>
  <si>
    <t>776</t>
  </si>
  <si>
    <t>Podlahy povlakové</t>
  </si>
  <si>
    <t>26</t>
  </si>
  <si>
    <t>776511810</t>
  </si>
  <si>
    <t>Odstránenie povlakových podláh z nášľapnej plochy lepených bez podložky,  -0,00100t</t>
  </si>
  <si>
    <t>-950262894</t>
  </si>
  <si>
    <t>2*49,16</t>
  </si>
  <si>
    <t>784</t>
  </si>
  <si>
    <t>Dokončovacie práce - maľby</t>
  </si>
  <si>
    <t>27</t>
  </si>
  <si>
    <t>784402801</t>
  </si>
  <si>
    <t>Odstránenie malieb oškrabaním, výšky do 3,80 m</t>
  </si>
  <si>
    <t>984286059</t>
  </si>
  <si>
    <t>28</t>
  </si>
  <si>
    <t>784410100</t>
  </si>
  <si>
    <t>Penetrovanie jednonásobné jemnozrnných podkladov výšky do 3,80 m</t>
  </si>
  <si>
    <t>2101255193</t>
  </si>
  <si>
    <t>29</t>
  </si>
  <si>
    <t>784410500</t>
  </si>
  <si>
    <t>Prebrúsenie a oprášenie jemnozrnných povrchov výšky do 3,80 m</t>
  </si>
  <si>
    <t>-1805520688</t>
  </si>
  <si>
    <t>9,25*5,3*1,25</t>
  </si>
  <si>
    <t>2*(9,25+5,3)*2,2</t>
  </si>
  <si>
    <t>30</t>
  </si>
  <si>
    <t>784410600</t>
  </si>
  <si>
    <t>Vyrovnanie trhlín a nerovností na jemnozrnných povrchoch výšky do 3,80 m</t>
  </si>
  <si>
    <t>1508152532</t>
  </si>
  <si>
    <t>31</t>
  </si>
  <si>
    <t>784418013</t>
  </si>
  <si>
    <t xml:space="preserve">Zakrývanie podláh a zariadení plachtou v miestnostiach alebo na schodisku   </t>
  </si>
  <si>
    <t>-406238021</t>
  </si>
  <si>
    <t>784452361</t>
  </si>
  <si>
    <t xml:space="preserve">Maľby z maliarskych zmesí Primalex, Farmal, ručne nanášané jednonásobné tónované na podklad jemnozrnný  výšky do 3,80 m   </t>
  </si>
  <si>
    <t>-1788306503</t>
  </si>
  <si>
    <t>Práce a dodávky M</t>
  </si>
  <si>
    <t>21-M</t>
  </si>
  <si>
    <t>Elektromontáže</t>
  </si>
  <si>
    <t>33</t>
  </si>
  <si>
    <t>210-10-1002.1</t>
  </si>
  <si>
    <t>Demontáž svietidiel</t>
  </si>
  <si>
    <t>64</t>
  </si>
  <si>
    <t>-840543181</t>
  </si>
  <si>
    <t>34</t>
  </si>
  <si>
    <t>210-10-1002.1.1</t>
  </si>
  <si>
    <t>Montáž a zapojenie svietidiel</t>
  </si>
  <si>
    <t>-1368091758</t>
  </si>
  <si>
    <t>4+4</t>
  </si>
  <si>
    <t>35</t>
  </si>
  <si>
    <t>348011390-1</t>
  </si>
  <si>
    <t>Svietidlo LED Smart-R White, 24W/NW GXL S 220, 4000K, stropné prisadené</t>
  </si>
  <si>
    <t>ks</t>
  </si>
  <si>
    <t>256</t>
  </si>
  <si>
    <t>-1121449527</t>
  </si>
  <si>
    <t>36</t>
  </si>
  <si>
    <t>348011390-2</t>
  </si>
  <si>
    <t>LED reflektor biely, 20W, 4000K</t>
  </si>
  <si>
    <t>-435401550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</si>
</sst>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8"/>
      <color rgb="FF969696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sz val="10"/>
      <name val="Arial CE"/>
    </font>
    <font>
      <b/>
      <sz val="10"/>
      <name val="Arial CE"/>
    </font>
    <font>
      <b/>
      <sz val="8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969696"/>
      <name val="Arial CE"/>
    </font>
    <font>
      <sz val="8"/>
      <color rgb="FF000000"/>
      <name val="Arial CE"/>
    </font>
    <font>
      <b/>
      <sz val="12"/>
      <color rgb="FF800000"/>
      <name val="Arial CE"/>
    </font>
    <font>
      <sz val="8"/>
      <color rgb="FF960000"/>
      <name val="Arial CE"/>
    </font>
    <font>
      <sz val="7"/>
      <color rgb="FF969696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4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horizontal="left" vertical="center"/>
      <protection locked="0"/>
    </xf>
    <xf numFmtId="49" fontId="0" fillId="3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ont="1" applyAlignment="1">
      <alignment horizontal="left" vertical="center" wrapText="1"/>
    </xf>
    <xf numFmtId="0" fontId="0" fillId="0" borderId="4" xfId="0" applyBorder="1"/>
    <xf numFmtId="0" fontId="15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0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22" xfId="0" applyFont="1" applyBorder="1" applyAlignment="1">
      <alignment vertical="center"/>
    </xf>
    <xf numFmtId="4" fontId="6" fillId="3" borderId="0" xfId="0" applyNumberFormat="1" applyFont="1" applyFill="1" applyAlignment="1" applyProtection="1">
      <alignment vertical="center"/>
      <protection locked="0"/>
    </xf>
    <xf numFmtId="164" fontId="28" fillId="3" borderId="14" xfId="0" applyNumberFormat="1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Border="1" applyAlignment="1" applyProtection="1">
      <alignment horizontal="center" vertical="center"/>
      <protection locked="0"/>
    </xf>
    <xf numFmtId="4" fontId="28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8" fillId="3" borderId="19" xfId="0" applyNumberFormat="1" applyFont="1" applyFill="1" applyBorder="1" applyAlignment="1" applyProtection="1">
      <alignment horizontal="center" vertical="center"/>
      <protection locked="0"/>
    </xf>
    <xf numFmtId="0" fontId="28" fillId="3" borderId="20" xfId="0" applyFont="1" applyFill="1" applyBorder="1" applyAlignment="1" applyProtection="1">
      <alignment horizontal="center" vertical="center"/>
      <protection locked="0"/>
    </xf>
    <xf numFmtId="4" fontId="28" fillId="0" borderId="21" xfId="0" applyNumberFormat="1" applyFont="1" applyBorder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2" fillId="5" borderId="0" xfId="0" applyNumberFormat="1" applyFont="1" applyFill="1" applyAlignment="1">
      <alignment vertical="center"/>
    </xf>
    <xf numFmtId="0" fontId="0" fillId="0" borderId="0" xfId="0" applyProtection="1">
      <protection locked="0"/>
    </xf>
    <xf numFmtId="0" fontId="29" fillId="0" borderId="0" xfId="0" applyFont="1" applyAlignment="1">
      <alignment horizontal="left" vertical="center"/>
    </xf>
    <xf numFmtId="0" fontId="0" fillId="0" borderId="2" xfId="0" applyBorder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3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0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0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 applyProtection="1">
      <alignment vertical="center"/>
      <protection locked="0"/>
    </xf>
    <xf numFmtId="4" fontId="5" fillId="0" borderId="20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 applyProtection="1">
      <alignment horizontal="center" vertical="center" wrapText="1"/>
      <protection locked="0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167" fontId="22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18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 applyProtection="1">
      <protection locked="0"/>
    </xf>
    <xf numFmtId="167" fontId="5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167" fontId="0" fillId="3" borderId="23" xfId="0" applyNumberFormat="1" applyFont="1" applyFill="1" applyBorder="1" applyAlignment="1" applyProtection="1">
      <alignment vertical="center"/>
      <protection locked="0"/>
    </xf>
    <xf numFmtId="0" fontId="1" fillId="3" borderId="14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8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7" fontId="8" fillId="0" borderId="0" xfId="0" applyNumberFormat="1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1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3" fillId="0" borderId="23" xfId="0" applyFont="1" applyBorder="1" applyAlignment="1" applyProtection="1">
      <alignment horizontal="center" vertical="center"/>
      <protection locked="0"/>
    </xf>
    <xf numFmtId="49" fontId="33" fillId="0" borderId="23" xfId="0" applyNumberFormat="1" applyFont="1" applyBorder="1" applyAlignment="1" applyProtection="1">
      <alignment horizontal="left" vertical="center" wrapText="1"/>
      <protection locked="0"/>
    </xf>
    <xf numFmtId="0" fontId="33" fillId="0" borderId="23" xfId="0" applyFont="1" applyBorder="1" applyAlignment="1" applyProtection="1">
      <alignment horizontal="left" vertical="center" wrapText="1"/>
      <protection locked="0"/>
    </xf>
    <xf numFmtId="0" fontId="33" fillId="0" borderId="23" xfId="0" applyFont="1" applyBorder="1" applyAlignment="1" applyProtection="1">
      <alignment horizontal="center" vertical="center" wrapText="1"/>
      <protection locked="0"/>
    </xf>
    <xf numFmtId="167" fontId="33" fillId="0" borderId="23" xfId="0" applyNumberFormat="1" applyFont="1" applyBorder="1" applyAlignment="1" applyProtection="1">
      <alignment vertical="center"/>
      <protection locked="0"/>
    </xf>
    <xf numFmtId="167" fontId="33" fillId="3" borderId="23" xfId="0" applyNumberFormat="1" applyFont="1" applyFill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165" fontId="0" fillId="0" borderId="0" xfId="0" applyNumberFormat="1" applyFont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4" fontId="22" fillId="5" borderId="0" xfId="0" applyNumberFormat="1" applyFont="1" applyFill="1" applyAlignme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49" fontId="0" fillId="3" borderId="0" xfId="0" applyNumberFormat="1" applyFont="1" applyFill="1" applyAlignment="1" applyProtection="1">
      <alignment horizontal="left" vertical="center"/>
      <protection locked="0"/>
    </xf>
    <xf numFmtId="49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4" fontId="6" fillId="3" borderId="0" xfId="0" applyNumberFormat="1" applyFont="1" applyFill="1" applyAlignment="1" applyProtection="1">
      <alignment vertical="center"/>
      <protection locked="0"/>
    </xf>
    <xf numFmtId="4" fontId="6" fillId="0" borderId="0" xfId="0" applyNumberFormat="1" applyFont="1" applyAlignment="1">
      <alignment vertical="center"/>
    </xf>
    <xf numFmtId="4" fontId="3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67"/>
  <sheetViews>
    <sheetView showGridLines="0" tabSelected="1" workbookViewId="0">
      <selection activeCell="AR79" sqref="AR79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ht="36.950000000000003" customHeight="1">
      <c r="AR2" s="195" t="s">
        <v>5</v>
      </c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S2" s="14" t="s">
        <v>6</v>
      </c>
      <c r="BT2" s="14" t="s">
        <v>7</v>
      </c>
    </row>
    <row r="3" spans="1:74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ht="12" customHeight="1">
      <c r="B5" s="17"/>
      <c r="D5" s="21" t="s">
        <v>11</v>
      </c>
      <c r="K5" s="226" t="s">
        <v>12</v>
      </c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R5" s="17"/>
      <c r="BE5" s="197" t="s">
        <v>13</v>
      </c>
      <c r="BS5" s="14" t="s">
        <v>6</v>
      </c>
    </row>
    <row r="6" spans="1:74" ht="36.950000000000003" customHeight="1">
      <c r="B6" s="17"/>
      <c r="D6" s="22" t="s">
        <v>14</v>
      </c>
      <c r="K6" s="227" t="s">
        <v>15</v>
      </c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R6" s="17"/>
      <c r="BE6" s="198"/>
      <c r="BS6" s="14" t="s">
        <v>6</v>
      </c>
    </row>
    <row r="7" spans="1:74" ht="12" customHeight="1">
      <c r="B7" s="17"/>
      <c r="D7" s="23" t="s">
        <v>16</v>
      </c>
      <c r="K7" s="14" t="s">
        <v>1</v>
      </c>
      <c r="AK7" s="23" t="s">
        <v>17</v>
      </c>
      <c r="AN7" s="14" t="s">
        <v>1</v>
      </c>
      <c r="AR7" s="17"/>
      <c r="BE7" s="198"/>
      <c r="BS7" s="14" t="s">
        <v>6</v>
      </c>
    </row>
    <row r="8" spans="1:74" ht="12" customHeight="1">
      <c r="B8" s="17"/>
      <c r="D8" s="23" t="s">
        <v>18</v>
      </c>
      <c r="K8" s="14" t="s">
        <v>19</v>
      </c>
      <c r="AK8" s="23" t="s">
        <v>20</v>
      </c>
      <c r="AN8" s="24"/>
      <c r="AR8" s="17"/>
      <c r="BE8" s="198"/>
      <c r="BS8" s="14" t="s">
        <v>6</v>
      </c>
    </row>
    <row r="9" spans="1:74" ht="14.45" customHeight="1">
      <c r="B9" s="17"/>
      <c r="AR9" s="17"/>
      <c r="BE9" s="198"/>
      <c r="BS9" s="14" t="s">
        <v>6</v>
      </c>
    </row>
    <row r="10" spans="1:74" ht="12" customHeight="1">
      <c r="B10" s="17"/>
      <c r="D10" s="23" t="s">
        <v>21</v>
      </c>
      <c r="AK10" s="23" t="s">
        <v>22</v>
      </c>
      <c r="AN10" s="14" t="s">
        <v>1</v>
      </c>
      <c r="AR10" s="17"/>
      <c r="BE10" s="198"/>
      <c r="BS10" s="14" t="s">
        <v>6</v>
      </c>
    </row>
    <row r="11" spans="1:74" ht="18.399999999999999" customHeight="1">
      <c r="B11" s="17"/>
      <c r="E11" s="14"/>
      <c r="AK11" s="23" t="s">
        <v>23</v>
      </c>
      <c r="AN11" s="14" t="s">
        <v>1</v>
      </c>
      <c r="AR11" s="17"/>
      <c r="BE11" s="198"/>
      <c r="BS11" s="14" t="s">
        <v>6</v>
      </c>
    </row>
    <row r="12" spans="1:74" ht="6.95" customHeight="1">
      <c r="B12" s="17"/>
      <c r="AR12" s="17"/>
      <c r="BE12" s="198"/>
      <c r="BS12" s="14" t="s">
        <v>6</v>
      </c>
    </row>
    <row r="13" spans="1:74" ht="12" customHeight="1">
      <c r="B13" s="17"/>
      <c r="D13" s="23" t="s">
        <v>24</v>
      </c>
      <c r="AK13" s="23" t="s">
        <v>22</v>
      </c>
      <c r="AN13" s="25" t="s">
        <v>25</v>
      </c>
      <c r="AR13" s="17"/>
      <c r="BE13" s="198"/>
      <c r="BS13" s="14" t="s">
        <v>6</v>
      </c>
    </row>
    <row r="14" spans="1:74">
      <c r="B14" s="17"/>
      <c r="E14" s="228" t="s">
        <v>25</v>
      </c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3" t="s">
        <v>23</v>
      </c>
      <c r="AN14" s="25" t="s">
        <v>25</v>
      </c>
      <c r="AR14" s="17"/>
      <c r="BE14" s="198"/>
      <c r="BS14" s="14" t="s">
        <v>6</v>
      </c>
    </row>
    <row r="15" spans="1:74" ht="6.95" customHeight="1">
      <c r="B15" s="17"/>
      <c r="AR15" s="17"/>
      <c r="BE15" s="198"/>
      <c r="BS15" s="14" t="s">
        <v>3</v>
      </c>
    </row>
    <row r="16" spans="1:74" ht="12" customHeight="1">
      <c r="B16" s="17"/>
      <c r="D16" s="23" t="s">
        <v>26</v>
      </c>
      <c r="AK16" s="23" t="s">
        <v>22</v>
      </c>
      <c r="AN16" s="14" t="s">
        <v>1</v>
      </c>
      <c r="AR16" s="17"/>
      <c r="BE16" s="198"/>
      <c r="BS16" s="14" t="s">
        <v>3</v>
      </c>
    </row>
    <row r="17" spans="2:71" ht="18.399999999999999" customHeight="1">
      <c r="B17" s="17"/>
      <c r="E17" s="14" t="s">
        <v>19</v>
      </c>
      <c r="AK17" s="23" t="s">
        <v>23</v>
      </c>
      <c r="AN17" s="14" t="s">
        <v>1</v>
      </c>
      <c r="AR17" s="17"/>
      <c r="BE17" s="198"/>
      <c r="BS17" s="14" t="s">
        <v>27</v>
      </c>
    </row>
    <row r="18" spans="2:71" ht="6.95" customHeight="1">
      <c r="B18" s="17"/>
      <c r="AR18" s="17"/>
      <c r="BE18" s="198"/>
      <c r="BS18" s="14" t="s">
        <v>28</v>
      </c>
    </row>
    <row r="19" spans="2:71" ht="12" customHeight="1">
      <c r="B19" s="17"/>
      <c r="D19" s="23" t="s">
        <v>29</v>
      </c>
      <c r="AK19" s="23" t="s">
        <v>22</v>
      </c>
      <c r="AN19" s="14" t="s">
        <v>1</v>
      </c>
      <c r="AR19" s="17"/>
      <c r="BE19" s="198"/>
      <c r="BS19" s="14" t="s">
        <v>28</v>
      </c>
    </row>
    <row r="20" spans="2:71" ht="18.399999999999999" customHeight="1">
      <c r="B20" s="17"/>
      <c r="E20" s="14"/>
      <c r="AK20" s="23" t="s">
        <v>23</v>
      </c>
      <c r="AN20" s="14" t="s">
        <v>1</v>
      </c>
      <c r="AR20" s="17"/>
      <c r="BE20" s="198"/>
      <c r="BS20" s="14" t="s">
        <v>27</v>
      </c>
    </row>
    <row r="21" spans="2:71" ht="6.95" customHeight="1">
      <c r="B21" s="17"/>
      <c r="AR21" s="17"/>
      <c r="BE21" s="198"/>
    </row>
    <row r="22" spans="2:71" ht="12" customHeight="1">
      <c r="B22" s="17"/>
      <c r="D22" s="23" t="s">
        <v>30</v>
      </c>
      <c r="AR22" s="17"/>
      <c r="BE22" s="198"/>
    </row>
    <row r="23" spans="2:71" ht="16.5" customHeight="1">
      <c r="B23" s="17"/>
      <c r="E23" s="230" t="s">
        <v>1</v>
      </c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R23" s="17"/>
      <c r="BE23" s="198"/>
    </row>
    <row r="24" spans="2:71" ht="6.95" customHeight="1">
      <c r="B24" s="17"/>
      <c r="AR24" s="17"/>
      <c r="BE24" s="198"/>
    </row>
    <row r="25" spans="2:71" ht="6.95" customHeight="1">
      <c r="B25" s="1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7"/>
      <c r="BE25" s="198"/>
    </row>
    <row r="26" spans="2:71" ht="14.45" customHeight="1">
      <c r="B26" s="17"/>
      <c r="D26" s="28" t="s">
        <v>31</v>
      </c>
      <c r="AK26" s="217">
        <f>ROUND(AG57,2)</f>
        <v>0</v>
      </c>
      <c r="AL26" s="196"/>
      <c r="AM26" s="196"/>
      <c r="AN26" s="196"/>
      <c r="AO26" s="196"/>
      <c r="AR26" s="17"/>
      <c r="BE26" s="198"/>
    </row>
    <row r="27" spans="2:71" ht="14.45" customHeight="1">
      <c r="B27" s="17"/>
      <c r="D27" s="28" t="s">
        <v>32</v>
      </c>
      <c r="AK27" s="217">
        <f>ROUND(AG60, 2)</f>
        <v>0</v>
      </c>
      <c r="AL27" s="217"/>
      <c r="AM27" s="217"/>
      <c r="AN27" s="217"/>
      <c r="AO27" s="217"/>
      <c r="AR27" s="17"/>
      <c r="BE27" s="198"/>
    </row>
    <row r="28" spans="2:71" s="1" customFormat="1" ht="6.95" customHeight="1">
      <c r="B28" s="30"/>
      <c r="AR28" s="30"/>
      <c r="BE28" s="198"/>
    </row>
    <row r="29" spans="2:71" s="1" customFormat="1" ht="25.9" customHeight="1">
      <c r="B29" s="30"/>
      <c r="D29" s="31" t="s">
        <v>33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218">
        <f>ROUND(AK26 + AK27, 2)</f>
        <v>0</v>
      </c>
      <c r="AL29" s="219"/>
      <c r="AM29" s="219"/>
      <c r="AN29" s="219"/>
      <c r="AO29" s="219"/>
      <c r="AR29" s="30"/>
      <c r="BE29" s="198"/>
    </row>
    <row r="30" spans="2:71" s="1" customFormat="1" ht="6.95" customHeight="1">
      <c r="B30" s="30"/>
      <c r="AR30" s="30"/>
      <c r="BE30" s="198"/>
    </row>
    <row r="31" spans="2:71" s="1" customFormat="1">
      <c r="B31" s="30"/>
      <c r="L31" s="231" t="s">
        <v>34</v>
      </c>
      <c r="M31" s="231"/>
      <c r="N31" s="231"/>
      <c r="O31" s="231"/>
      <c r="P31" s="231"/>
      <c r="W31" s="231" t="s">
        <v>35</v>
      </c>
      <c r="X31" s="231"/>
      <c r="Y31" s="231"/>
      <c r="Z31" s="231"/>
      <c r="AA31" s="231"/>
      <c r="AB31" s="231"/>
      <c r="AC31" s="231"/>
      <c r="AD31" s="231"/>
      <c r="AE31" s="231"/>
      <c r="AK31" s="231" t="s">
        <v>36</v>
      </c>
      <c r="AL31" s="231"/>
      <c r="AM31" s="231"/>
      <c r="AN31" s="231"/>
      <c r="AO31" s="231"/>
      <c r="AR31" s="30"/>
      <c r="BE31" s="198"/>
    </row>
    <row r="32" spans="2:71" s="2" customFormat="1" ht="14.45" customHeight="1">
      <c r="B32" s="34"/>
      <c r="D32" s="23" t="s">
        <v>37</v>
      </c>
      <c r="F32" s="23" t="s">
        <v>38</v>
      </c>
      <c r="L32" s="232">
        <v>0.2</v>
      </c>
      <c r="M32" s="216"/>
      <c r="N32" s="216"/>
      <c r="O32" s="216"/>
      <c r="P32" s="216"/>
      <c r="W32" s="215">
        <f>ROUND(AZ57 + SUM(CD60:CD64), 2)</f>
        <v>0</v>
      </c>
      <c r="X32" s="216"/>
      <c r="Y32" s="216"/>
      <c r="Z32" s="216"/>
      <c r="AA32" s="216"/>
      <c r="AB32" s="216"/>
      <c r="AC32" s="216"/>
      <c r="AD32" s="216"/>
      <c r="AE32" s="216"/>
      <c r="AK32" s="215">
        <f>ROUND(AV57 + SUM(BY60:BY64), 2)</f>
        <v>0</v>
      </c>
      <c r="AL32" s="216"/>
      <c r="AM32" s="216"/>
      <c r="AN32" s="216"/>
      <c r="AO32" s="216"/>
      <c r="AR32" s="34"/>
      <c r="BE32" s="198"/>
    </row>
    <row r="33" spans="2:57" s="2" customFormat="1" ht="14.45" customHeight="1">
      <c r="B33" s="34"/>
      <c r="F33" s="23" t="s">
        <v>39</v>
      </c>
      <c r="L33" s="232">
        <v>0.2</v>
      </c>
      <c r="M33" s="216"/>
      <c r="N33" s="216"/>
      <c r="O33" s="216"/>
      <c r="P33" s="216"/>
      <c r="W33" s="215">
        <f>ROUND(BA57 + SUM(CE60:CE64), 2)</f>
        <v>0</v>
      </c>
      <c r="X33" s="216"/>
      <c r="Y33" s="216"/>
      <c r="Z33" s="216"/>
      <c r="AA33" s="216"/>
      <c r="AB33" s="216"/>
      <c r="AC33" s="216"/>
      <c r="AD33" s="216"/>
      <c r="AE33" s="216"/>
      <c r="AK33" s="215">
        <f>ROUND(AW57 + SUM(BZ60:BZ64), 2)</f>
        <v>0</v>
      </c>
      <c r="AL33" s="216"/>
      <c r="AM33" s="216"/>
      <c r="AN33" s="216"/>
      <c r="AO33" s="216"/>
      <c r="AR33" s="34"/>
      <c r="BE33" s="198"/>
    </row>
    <row r="34" spans="2:57" s="2" customFormat="1" ht="14.45" hidden="1" customHeight="1">
      <c r="B34" s="34"/>
      <c r="F34" s="23" t="s">
        <v>40</v>
      </c>
      <c r="L34" s="232">
        <v>0.2</v>
      </c>
      <c r="M34" s="216"/>
      <c r="N34" s="216"/>
      <c r="O34" s="216"/>
      <c r="P34" s="216"/>
      <c r="W34" s="215">
        <f>ROUND(BB57 + SUM(CF60:CF64), 2)</f>
        <v>0</v>
      </c>
      <c r="X34" s="216"/>
      <c r="Y34" s="216"/>
      <c r="Z34" s="216"/>
      <c r="AA34" s="216"/>
      <c r="AB34" s="216"/>
      <c r="AC34" s="216"/>
      <c r="AD34" s="216"/>
      <c r="AE34" s="216"/>
      <c r="AK34" s="215">
        <v>0</v>
      </c>
      <c r="AL34" s="216"/>
      <c r="AM34" s="216"/>
      <c r="AN34" s="216"/>
      <c r="AO34" s="216"/>
      <c r="AR34" s="34"/>
      <c r="BE34" s="198"/>
    </row>
    <row r="35" spans="2:57" s="2" customFormat="1" ht="14.45" hidden="1" customHeight="1">
      <c r="B35" s="34"/>
      <c r="F35" s="23" t="s">
        <v>41</v>
      </c>
      <c r="L35" s="232">
        <v>0.2</v>
      </c>
      <c r="M35" s="216"/>
      <c r="N35" s="216"/>
      <c r="O35" s="216"/>
      <c r="P35" s="216"/>
      <c r="W35" s="215">
        <f>ROUND(BC57 + SUM(CG60:CG64), 2)</f>
        <v>0</v>
      </c>
      <c r="X35" s="216"/>
      <c r="Y35" s="216"/>
      <c r="Z35" s="216"/>
      <c r="AA35" s="216"/>
      <c r="AB35" s="216"/>
      <c r="AC35" s="216"/>
      <c r="AD35" s="216"/>
      <c r="AE35" s="216"/>
      <c r="AK35" s="215">
        <v>0</v>
      </c>
      <c r="AL35" s="216"/>
      <c r="AM35" s="216"/>
      <c r="AN35" s="216"/>
      <c r="AO35" s="216"/>
      <c r="AR35" s="34"/>
    </row>
    <row r="36" spans="2:57" s="2" customFormat="1" ht="14.45" hidden="1" customHeight="1">
      <c r="B36" s="34"/>
      <c r="F36" s="23" t="s">
        <v>42</v>
      </c>
      <c r="L36" s="232">
        <v>0</v>
      </c>
      <c r="M36" s="216"/>
      <c r="N36" s="216"/>
      <c r="O36" s="216"/>
      <c r="P36" s="216"/>
      <c r="W36" s="215">
        <f>ROUND(BD57 + SUM(CH60:CH64), 2)</f>
        <v>0</v>
      </c>
      <c r="X36" s="216"/>
      <c r="Y36" s="216"/>
      <c r="Z36" s="216"/>
      <c r="AA36" s="216"/>
      <c r="AB36" s="216"/>
      <c r="AC36" s="216"/>
      <c r="AD36" s="216"/>
      <c r="AE36" s="216"/>
      <c r="AK36" s="215">
        <v>0</v>
      </c>
      <c r="AL36" s="216"/>
      <c r="AM36" s="216"/>
      <c r="AN36" s="216"/>
      <c r="AO36" s="216"/>
      <c r="AR36" s="34"/>
    </row>
    <row r="37" spans="2:57" s="1" customFormat="1" ht="6.95" customHeight="1">
      <c r="B37" s="30"/>
      <c r="AR37" s="30"/>
    </row>
    <row r="38" spans="2:57" s="1" customFormat="1" ht="25.9" customHeight="1">
      <c r="B38" s="30"/>
      <c r="C38" s="35"/>
      <c r="D38" s="36" t="s">
        <v>43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 t="s">
        <v>44</v>
      </c>
      <c r="U38" s="37"/>
      <c r="V38" s="37"/>
      <c r="W38" s="37"/>
      <c r="X38" s="213" t="s">
        <v>45</v>
      </c>
      <c r="Y38" s="214"/>
      <c r="Z38" s="214"/>
      <c r="AA38" s="214"/>
      <c r="AB38" s="214"/>
      <c r="AC38" s="37"/>
      <c r="AD38" s="37"/>
      <c r="AE38" s="37"/>
      <c r="AF38" s="37"/>
      <c r="AG38" s="37"/>
      <c r="AH38" s="37"/>
      <c r="AI38" s="37"/>
      <c r="AJ38" s="37"/>
      <c r="AK38" s="237">
        <f>SUM(AK29:AK36)</f>
        <v>0</v>
      </c>
      <c r="AL38" s="214"/>
      <c r="AM38" s="214"/>
      <c r="AN38" s="214"/>
      <c r="AO38" s="238"/>
      <c r="AP38" s="35"/>
      <c r="AQ38" s="35"/>
      <c r="AR38" s="30"/>
    </row>
    <row r="39" spans="2:57" s="1" customFormat="1" ht="6.95" customHeight="1">
      <c r="B39" s="30"/>
      <c r="AR39" s="30"/>
    </row>
    <row r="40" spans="2:57" s="1" customFormat="1" ht="6.95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30"/>
    </row>
    <row r="44" spans="2:57" s="1" customFormat="1" ht="6.95" customHeight="1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30"/>
    </row>
    <row r="45" spans="2:57" s="1" customFormat="1" ht="24.95" customHeight="1">
      <c r="B45" s="30"/>
      <c r="C45" s="18" t="s">
        <v>46</v>
      </c>
      <c r="AR45" s="30"/>
    </row>
    <row r="46" spans="2:57" s="1" customFormat="1" ht="6.95" customHeight="1">
      <c r="B46" s="30"/>
      <c r="AR46" s="30"/>
    </row>
    <row r="47" spans="2:57" s="1" customFormat="1" ht="12" customHeight="1">
      <c r="B47" s="30"/>
      <c r="C47" s="23" t="s">
        <v>11</v>
      </c>
      <c r="L47" s="1" t="str">
        <f>K5</f>
        <v>BSK8-06</v>
      </c>
      <c r="AR47" s="30"/>
    </row>
    <row r="48" spans="2:57" s="3" customFormat="1" ht="36.950000000000003" customHeight="1">
      <c r="B48" s="43"/>
      <c r="C48" s="44" t="s">
        <v>14</v>
      </c>
      <c r="L48" s="204" t="str">
        <f>K6</f>
        <v>Konzervatórium Tolstého ul., Bratislava</v>
      </c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R48" s="43"/>
    </row>
    <row r="49" spans="1:91" s="1" customFormat="1" ht="6.95" customHeight="1">
      <c r="B49" s="30"/>
      <c r="AR49" s="30"/>
    </row>
    <row r="50" spans="1:91" s="1" customFormat="1" ht="12" customHeight="1">
      <c r="B50" s="30"/>
      <c r="C50" s="23" t="s">
        <v>18</v>
      </c>
      <c r="L50" s="45" t="str">
        <f>IF(K8="","",K8)</f>
        <v xml:space="preserve"> </v>
      </c>
      <c r="AI50" s="23" t="s">
        <v>20</v>
      </c>
      <c r="AM50" s="208" t="str">
        <f>IF(AN8= "","",AN8)</f>
        <v/>
      </c>
      <c r="AN50" s="208"/>
      <c r="AR50" s="30"/>
    </row>
    <row r="51" spans="1:91" s="1" customFormat="1" ht="6.95" customHeight="1">
      <c r="B51" s="30"/>
      <c r="AR51" s="30"/>
    </row>
    <row r="52" spans="1:91" s="1" customFormat="1" ht="13.7" customHeight="1">
      <c r="B52" s="30"/>
      <c r="C52" s="23" t="s">
        <v>21</v>
      </c>
      <c r="L52" s="1" t="str">
        <f>IF(E11= "","",E11)</f>
        <v/>
      </c>
      <c r="AI52" s="23" t="s">
        <v>26</v>
      </c>
      <c r="AM52" s="206" t="str">
        <f>IF(E17="","",E17)</f>
        <v xml:space="preserve"> </v>
      </c>
      <c r="AN52" s="207"/>
      <c r="AO52" s="207"/>
      <c r="AP52" s="207"/>
      <c r="AR52" s="30"/>
      <c r="AS52" s="209" t="s">
        <v>47</v>
      </c>
      <c r="AT52" s="210"/>
      <c r="AU52" s="47"/>
      <c r="AV52" s="47"/>
      <c r="AW52" s="47"/>
      <c r="AX52" s="47"/>
      <c r="AY52" s="47"/>
      <c r="AZ52" s="47"/>
      <c r="BA52" s="47"/>
      <c r="BB52" s="47"/>
      <c r="BC52" s="47"/>
      <c r="BD52" s="48"/>
    </row>
    <row r="53" spans="1:91" s="1" customFormat="1" ht="13.7" customHeight="1">
      <c r="B53" s="30"/>
      <c r="C53" s="23" t="s">
        <v>24</v>
      </c>
      <c r="L53" s="1" t="str">
        <f>IF(E14= "Vyplň údaj","",E14)</f>
        <v/>
      </c>
      <c r="AI53" s="23" t="s">
        <v>29</v>
      </c>
      <c r="AM53" s="206"/>
      <c r="AN53" s="207"/>
      <c r="AO53" s="207"/>
      <c r="AP53" s="207"/>
      <c r="AR53" s="30"/>
      <c r="AS53" s="211"/>
      <c r="AT53" s="212"/>
      <c r="AU53" s="49"/>
      <c r="AV53" s="49"/>
      <c r="AW53" s="49"/>
      <c r="AX53" s="49"/>
      <c r="AY53" s="49"/>
      <c r="AZ53" s="49"/>
      <c r="BA53" s="49"/>
      <c r="BB53" s="49"/>
      <c r="BC53" s="49"/>
      <c r="BD53" s="50"/>
    </row>
    <row r="54" spans="1:91" s="1" customFormat="1" ht="10.9" customHeight="1">
      <c r="B54" s="30"/>
      <c r="AR54" s="30"/>
      <c r="AS54" s="211"/>
      <c r="AT54" s="212"/>
      <c r="AU54" s="49"/>
      <c r="AV54" s="49"/>
      <c r="AW54" s="49"/>
      <c r="AX54" s="49"/>
      <c r="AY54" s="49"/>
      <c r="AZ54" s="49"/>
      <c r="BA54" s="49"/>
      <c r="BB54" s="49"/>
      <c r="BC54" s="49"/>
      <c r="BD54" s="50"/>
    </row>
    <row r="55" spans="1:91" s="1" customFormat="1" ht="29.25" customHeight="1">
      <c r="B55" s="30"/>
      <c r="C55" s="199" t="s">
        <v>48</v>
      </c>
      <c r="D55" s="200"/>
      <c r="E55" s="200"/>
      <c r="F55" s="200"/>
      <c r="G55" s="200"/>
      <c r="H55" s="51"/>
      <c r="I55" s="201" t="s">
        <v>49</v>
      </c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2" t="s">
        <v>50</v>
      </c>
      <c r="AH55" s="200"/>
      <c r="AI55" s="200"/>
      <c r="AJ55" s="200"/>
      <c r="AK55" s="200"/>
      <c r="AL55" s="200"/>
      <c r="AM55" s="200"/>
      <c r="AN55" s="201" t="s">
        <v>51</v>
      </c>
      <c r="AO55" s="200"/>
      <c r="AP55" s="203"/>
      <c r="AQ55" s="52" t="s">
        <v>52</v>
      </c>
      <c r="AR55" s="30"/>
      <c r="AS55" s="53" t="s">
        <v>53</v>
      </c>
      <c r="AT55" s="54" t="s">
        <v>54</v>
      </c>
      <c r="AU55" s="54" t="s">
        <v>55</v>
      </c>
      <c r="AV55" s="54" t="s">
        <v>56</v>
      </c>
      <c r="AW55" s="54" t="s">
        <v>57</v>
      </c>
      <c r="AX55" s="54" t="s">
        <v>58</v>
      </c>
      <c r="AY55" s="54" t="s">
        <v>59</v>
      </c>
      <c r="AZ55" s="54" t="s">
        <v>60</v>
      </c>
      <c r="BA55" s="54" t="s">
        <v>61</v>
      </c>
      <c r="BB55" s="54" t="s">
        <v>62</v>
      </c>
      <c r="BC55" s="54" t="s">
        <v>63</v>
      </c>
      <c r="BD55" s="55" t="s">
        <v>64</v>
      </c>
    </row>
    <row r="56" spans="1:91" s="1" customFormat="1" ht="10.9" customHeight="1">
      <c r="B56" s="30"/>
      <c r="AR56" s="30"/>
      <c r="AS56" s="56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8"/>
    </row>
    <row r="57" spans="1:91" s="4" customFormat="1" ht="32.450000000000003" customHeight="1">
      <c r="B57" s="57"/>
      <c r="C57" s="58" t="s">
        <v>65</v>
      </c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223">
        <f>ROUND(AG58,2)</f>
        <v>0</v>
      </c>
      <c r="AH57" s="223"/>
      <c r="AI57" s="223"/>
      <c r="AJ57" s="223"/>
      <c r="AK57" s="223"/>
      <c r="AL57" s="223"/>
      <c r="AM57" s="223"/>
      <c r="AN57" s="224">
        <f>SUM(AG57,AT57)</f>
        <v>0</v>
      </c>
      <c r="AO57" s="224"/>
      <c r="AP57" s="224"/>
      <c r="AQ57" s="61" t="s">
        <v>1</v>
      </c>
      <c r="AR57" s="57"/>
      <c r="AS57" s="62">
        <f>ROUND(AS58,2)</f>
        <v>0</v>
      </c>
      <c r="AT57" s="63">
        <f>ROUND(SUM(AV57:AW57),2)</f>
        <v>0</v>
      </c>
      <c r="AU57" s="64">
        <f>ROUND(AU58,5)</f>
        <v>0</v>
      </c>
      <c r="AV57" s="63">
        <f>ROUND(AZ57*L32,2)</f>
        <v>0</v>
      </c>
      <c r="AW57" s="63">
        <f>ROUND(BA57*L33,2)</f>
        <v>0</v>
      </c>
      <c r="AX57" s="63">
        <f>ROUND(BB57*L32,2)</f>
        <v>0</v>
      </c>
      <c r="AY57" s="63">
        <f>ROUND(BC57*L33,2)</f>
        <v>0</v>
      </c>
      <c r="AZ57" s="63">
        <f>ROUND(AZ58,2)</f>
        <v>0</v>
      </c>
      <c r="BA57" s="63">
        <f>ROUND(BA58,2)</f>
        <v>0</v>
      </c>
      <c r="BB57" s="63">
        <f>ROUND(BB58,2)</f>
        <v>0</v>
      </c>
      <c r="BC57" s="63">
        <f>ROUND(BC58,2)</f>
        <v>0</v>
      </c>
      <c r="BD57" s="65">
        <f>ROUND(BD58,2)</f>
        <v>0</v>
      </c>
      <c r="BS57" s="66" t="s">
        <v>66</v>
      </c>
      <c r="BT57" s="66" t="s">
        <v>67</v>
      </c>
      <c r="BU57" s="67" t="s">
        <v>68</v>
      </c>
      <c r="BV57" s="66" t="s">
        <v>69</v>
      </c>
      <c r="BW57" s="66" t="s">
        <v>4</v>
      </c>
      <c r="BX57" s="66" t="s">
        <v>70</v>
      </c>
      <c r="CL57" s="66" t="s">
        <v>1</v>
      </c>
    </row>
    <row r="58" spans="1:91" s="5" customFormat="1" ht="16.5" customHeight="1">
      <c r="A58" s="68" t="s">
        <v>71</v>
      </c>
      <c r="B58" s="69"/>
      <c r="C58" s="70"/>
      <c r="D58" s="222" t="s">
        <v>72</v>
      </c>
      <c r="E58" s="222"/>
      <c r="F58" s="222"/>
      <c r="G58" s="222"/>
      <c r="H58" s="222"/>
      <c r="I58" s="71"/>
      <c r="J58" s="222" t="s">
        <v>73</v>
      </c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0">
        <f>'02 - Výmena podlahy balet...'!J32</f>
        <v>0</v>
      </c>
      <c r="AH58" s="221"/>
      <c r="AI58" s="221"/>
      <c r="AJ58" s="221"/>
      <c r="AK58" s="221"/>
      <c r="AL58" s="221"/>
      <c r="AM58" s="221"/>
      <c r="AN58" s="220">
        <f>SUM(AG58,AT58)</f>
        <v>0</v>
      </c>
      <c r="AO58" s="221"/>
      <c r="AP58" s="221"/>
      <c r="AQ58" s="72" t="s">
        <v>74</v>
      </c>
      <c r="AR58" s="69"/>
      <c r="AS58" s="73">
        <v>0</v>
      </c>
      <c r="AT58" s="74">
        <f>ROUND(SUM(AV58:AW58),2)</f>
        <v>0</v>
      </c>
      <c r="AU58" s="75">
        <f>'02 - Výmena podlahy balet...'!P102</f>
        <v>0</v>
      </c>
      <c r="AV58" s="74">
        <f>'02 - Výmena podlahy balet...'!J35</f>
        <v>0</v>
      </c>
      <c r="AW58" s="74">
        <f>'02 - Výmena podlahy balet...'!J36</f>
        <v>0</v>
      </c>
      <c r="AX58" s="74">
        <f>'02 - Výmena podlahy balet...'!J37</f>
        <v>0</v>
      </c>
      <c r="AY58" s="74">
        <f>'02 - Výmena podlahy balet...'!J38</f>
        <v>0</v>
      </c>
      <c r="AZ58" s="74">
        <f>'02 - Výmena podlahy balet...'!F35</f>
        <v>0</v>
      </c>
      <c r="BA58" s="74">
        <f>'02 - Výmena podlahy balet...'!F36</f>
        <v>0</v>
      </c>
      <c r="BB58" s="74">
        <f>'02 - Výmena podlahy balet...'!F37</f>
        <v>0</v>
      </c>
      <c r="BC58" s="74">
        <f>'02 - Výmena podlahy balet...'!F38</f>
        <v>0</v>
      </c>
      <c r="BD58" s="76">
        <f>'02 - Výmena podlahy balet...'!F39</f>
        <v>0</v>
      </c>
      <c r="BT58" s="77" t="s">
        <v>75</v>
      </c>
      <c r="BV58" s="77" t="s">
        <v>69</v>
      </c>
      <c r="BW58" s="77" t="s">
        <v>76</v>
      </c>
      <c r="BX58" s="77" t="s">
        <v>4</v>
      </c>
      <c r="CL58" s="77" t="s">
        <v>1</v>
      </c>
      <c r="CM58" s="77" t="s">
        <v>67</v>
      </c>
    </row>
    <row r="59" spans="1:91">
      <c r="B59" s="17"/>
      <c r="AR59" s="17"/>
    </row>
    <row r="60" spans="1:91" s="1" customFormat="1" ht="30" customHeight="1">
      <c r="B60" s="30"/>
      <c r="C60" s="58" t="s">
        <v>77</v>
      </c>
      <c r="AG60" s="224">
        <f>ROUND(SUM(AG61:AG64), 2)</f>
        <v>0</v>
      </c>
      <c r="AH60" s="224"/>
      <c r="AI60" s="224"/>
      <c r="AJ60" s="224"/>
      <c r="AK60" s="224"/>
      <c r="AL60" s="224"/>
      <c r="AM60" s="224"/>
      <c r="AN60" s="224">
        <f>ROUND(SUM(AN61:AN64), 2)</f>
        <v>0</v>
      </c>
      <c r="AO60" s="224"/>
      <c r="AP60" s="224"/>
      <c r="AQ60" s="78"/>
      <c r="AR60" s="30"/>
      <c r="AS60" s="53" t="s">
        <v>78</v>
      </c>
      <c r="AT60" s="54" t="s">
        <v>79</v>
      </c>
      <c r="AU60" s="54" t="s">
        <v>37</v>
      </c>
      <c r="AV60" s="55" t="s">
        <v>54</v>
      </c>
    </row>
    <row r="61" spans="1:91" s="1" customFormat="1" ht="19.899999999999999" customHeight="1">
      <c r="B61" s="30"/>
      <c r="D61" s="234" t="s">
        <v>80</v>
      </c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4"/>
      <c r="S61" s="234"/>
      <c r="T61" s="234"/>
      <c r="U61" s="234"/>
      <c r="V61" s="234"/>
      <c r="W61" s="234"/>
      <c r="X61" s="234"/>
      <c r="Y61" s="234"/>
      <c r="Z61" s="234"/>
      <c r="AA61" s="234"/>
      <c r="AB61" s="234"/>
      <c r="AG61" s="235">
        <f>ROUND(AG57 * AS61, 2)</f>
        <v>0</v>
      </c>
      <c r="AH61" s="236"/>
      <c r="AI61" s="236"/>
      <c r="AJ61" s="236"/>
      <c r="AK61" s="236"/>
      <c r="AL61" s="236"/>
      <c r="AM61" s="236"/>
      <c r="AN61" s="236">
        <f>ROUND(AG61 + AV61, 2)</f>
        <v>0</v>
      </c>
      <c r="AO61" s="236"/>
      <c r="AP61" s="236"/>
      <c r="AR61" s="30"/>
      <c r="AS61" s="80">
        <v>0</v>
      </c>
      <c r="AT61" s="81" t="s">
        <v>81</v>
      </c>
      <c r="AU61" s="81" t="s">
        <v>38</v>
      </c>
      <c r="AV61" s="82">
        <f>ROUND(IF(AU61="základná",AG61*L32,IF(AU61="znížená",AG61*L33,0)), 2)</f>
        <v>0</v>
      </c>
      <c r="BV61" s="14" t="s">
        <v>82</v>
      </c>
      <c r="BY61" s="83">
        <f>IF(AU61="základná",AV61,0)</f>
        <v>0</v>
      </c>
      <c r="BZ61" s="83">
        <f>IF(AU61="znížená",AV61,0)</f>
        <v>0</v>
      </c>
      <c r="CA61" s="83">
        <v>0</v>
      </c>
      <c r="CB61" s="83">
        <v>0</v>
      </c>
      <c r="CC61" s="83">
        <v>0</v>
      </c>
      <c r="CD61" s="83">
        <f>IF(AU61="základná",AG61,0)</f>
        <v>0</v>
      </c>
      <c r="CE61" s="83">
        <f>IF(AU61="znížená",AG61,0)</f>
        <v>0</v>
      </c>
      <c r="CF61" s="83">
        <f>IF(AU61="zákl. prenesená",AG61,0)</f>
        <v>0</v>
      </c>
      <c r="CG61" s="83">
        <f>IF(AU61="zníž. prenesená",AG61,0)</f>
        <v>0</v>
      </c>
      <c r="CH61" s="83">
        <f>IF(AU61="nulová",AG61,0)</f>
        <v>0</v>
      </c>
      <c r="CI61" s="14">
        <f>IF(AU61="základná",1,IF(AU61="znížená",2,IF(AU61="zákl. prenesená",4,IF(AU61="zníž. prenesená",5,3))))</f>
        <v>1</v>
      </c>
      <c r="CJ61" s="14">
        <f>IF(AT61="stavebná časť",1,IF(AT61="investičná časť",2,3))</f>
        <v>1</v>
      </c>
      <c r="CK61" s="14" t="str">
        <f>IF(D61="Vyplň vlastné","","x")</f>
        <v>x</v>
      </c>
    </row>
    <row r="62" spans="1:91" s="1" customFormat="1" ht="19.899999999999999" customHeight="1">
      <c r="B62" s="30"/>
      <c r="D62" s="233" t="s">
        <v>83</v>
      </c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4"/>
      <c r="T62" s="234"/>
      <c r="U62" s="234"/>
      <c r="V62" s="234"/>
      <c r="W62" s="234"/>
      <c r="X62" s="234"/>
      <c r="Y62" s="234"/>
      <c r="Z62" s="234"/>
      <c r="AA62" s="234"/>
      <c r="AB62" s="234"/>
      <c r="AG62" s="235">
        <f>ROUND(AG57 * AS62, 2)</f>
        <v>0</v>
      </c>
      <c r="AH62" s="236"/>
      <c r="AI62" s="236"/>
      <c r="AJ62" s="236"/>
      <c r="AK62" s="236"/>
      <c r="AL62" s="236"/>
      <c r="AM62" s="236"/>
      <c r="AN62" s="236">
        <f>ROUND(AG62 + AV62, 2)</f>
        <v>0</v>
      </c>
      <c r="AO62" s="236"/>
      <c r="AP62" s="236"/>
      <c r="AR62" s="30"/>
      <c r="AS62" s="80">
        <v>0</v>
      </c>
      <c r="AT62" s="81" t="s">
        <v>81</v>
      </c>
      <c r="AU62" s="81" t="s">
        <v>38</v>
      </c>
      <c r="AV62" s="82">
        <f>ROUND(IF(AU62="základná",AG62*L32,IF(AU62="znížená",AG62*L33,0)), 2)</f>
        <v>0</v>
      </c>
      <c r="BV62" s="14" t="s">
        <v>84</v>
      </c>
      <c r="BY62" s="83">
        <f>IF(AU62="základná",AV62,0)</f>
        <v>0</v>
      </c>
      <c r="BZ62" s="83">
        <f>IF(AU62="znížená",AV62,0)</f>
        <v>0</v>
      </c>
      <c r="CA62" s="83">
        <v>0</v>
      </c>
      <c r="CB62" s="83">
        <v>0</v>
      </c>
      <c r="CC62" s="83">
        <v>0</v>
      </c>
      <c r="CD62" s="83">
        <f>IF(AU62="základná",AG62,0)</f>
        <v>0</v>
      </c>
      <c r="CE62" s="83">
        <f>IF(AU62="znížená",AG62,0)</f>
        <v>0</v>
      </c>
      <c r="CF62" s="83">
        <f>IF(AU62="zákl. prenesená",AG62,0)</f>
        <v>0</v>
      </c>
      <c r="CG62" s="83">
        <f>IF(AU62="zníž. prenesená",AG62,0)</f>
        <v>0</v>
      </c>
      <c r="CH62" s="83">
        <f>IF(AU62="nulová",AG62,0)</f>
        <v>0</v>
      </c>
      <c r="CI62" s="14">
        <f>IF(AU62="základná",1,IF(AU62="znížená",2,IF(AU62="zákl. prenesená",4,IF(AU62="zníž. prenesená",5,3))))</f>
        <v>1</v>
      </c>
      <c r="CJ62" s="14">
        <f>IF(AT62="stavebná časť",1,IF(AT62="investičná časť",2,3))</f>
        <v>1</v>
      </c>
      <c r="CK62" s="14" t="str">
        <f>IF(D62="Vyplň vlastné","","x")</f>
        <v/>
      </c>
    </row>
    <row r="63" spans="1:91" s="1" customFormat="1" ht="19.899999999999999" customHeight="1">
      <c r="B63" s="30"/>
      <c r="D63" s="233" t="s">
        <v>83</v>
      </c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4"/>
      <c r="U63" s="234"/>
      <c r="V63" s="234"/>
      <c r="W63" s="234"/>
      <c r="X63" s="234"/>
      <c r="Y63" s="234"/>
      <c r="Z63" s="234"/>
      <c r="AA63" s="234"/>
      <c r="AB63" s="234"/>
      <c r="AG63" s="235">
        <f>ROUND(AG57 * AS63, 2)</f>
        <v>0</v>
      </c>
      <c r="AH63" s="236"/>
      <c r="AI63" s="236"/>
      <c r="AJ63" s="236"/>
      <c r="AK63" s="236"/>
      <c r="AL63" s="236"/>
      <c r="AM63" s="236"/>
      <c r="AN63" s="236">
        <f>ROUND(AG63 + AV63, 2)</f>
        <v>0</v>
      </c>
      <c r="AO63" s="236"/>
      <c r="AP63" s="236"/>
      <c r="AR63" s="30"/>
      <c r="AS63" s="80">
        <v>0</v>
      </c>
      <c r="AT63" s="81" t="s">
        <v>81</v>
      </c>
      <c r="AU63" s="81" t="s">
        <v>38</v>
      </c>
      <c r="AV63" s="82">
        <f>ROUND(IF(AU63="základná",AG63*L32,IF(AU63="znížená",AG63*L33,0)), 2)</f>
        <v>0</v>
      </c>
      <c r="BV63" s="14" t="s">
        <v>84</v>
      </c>
      <c r="BY63" s="83">
        <f>IF(AU63="základná",AV63,0)</f>
        <v>0</v>
      </c>
      <c r="BZ63" s="83">
        <f>IF(AU63="znížená",AV63,0)</f>
        <v>0</v>
      </c>
      <c r="CA63" s="83">
        <v>0</v>
      </c>
      <c r="CB63" s="83">
        <v>0</v>
      </c>
      <c r="CC63" s="83">
        <v>0</v>
      </c>
      <c r="CD63" s="83">
        <f>IF(AU63="základná",AG63,0)</f>
        <v>0</v>
      </c>
      <c r="CE63" s="83">
        <f>IF(AU63="znížená",AG63,0)</f>
        <v>0</v>
      </c>
      <c r="CF63" s="83">
        <f>IF(AU63="zákl. prenesená",AG63,0)</f>
        <v>0</v>
      </c>
      <c r="CG63" s="83">
        <f>IF(AU63="zníž. prenesená",AG63,0)</f>
        <v>0</v>
      </c>
      <c r="CH63" s="83">
        <f>IF(AU63="nulová",AG63,0)</f>
        <v>0</v>
      </c>
      <c r="CI63" s="14">
        <f>IF(AU63="základná",1,IF(AU63="znížená",2,IF(AU63="zákl. prenesená",4,IF(AU63="zníž. prenesená",5,3))))</f>
        <v>1</v>
      </c>
      <c r="CJ63" s="14">
        <f>IF(AT63="stavebná časť",1,IF(AT63="investičná časť",2,3))</f>
        <v>1</v>
      </c>
      <c r="CK63" s="14" t="str">
        <f>IF(D63="Vyplň vlastné","","x")</f>
        <v/>
      </c>
    </row>
    <row r="64" spans="1:91" s="1" customFormat="1" ht="19.899999999999999" customHeight="1">
      <c r="B64" s="30"/>
      <c r="D64" s="233" t="s">
        <v>83</v>
      </c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  <c r="R64" s="234"/>
      <c r="S64" s="234"/>
      <c r="T64" s="234"/>
      <c r="U64" s="234"/>
      <c r="V64" s="234"/>
      <c r="W64" s="234"/>
      <c r="X64" s="234"/>
      <c r="Y64" s="234"/>
      <c r="Z64" s="234"/>
      <c r="AA64" s="234"/>
      <c r="AB64" s="234"/>
      <c r="AG64" s="235">
        <f>ROUND(AG57 * AS64, 2)</f>
        <v>0</v>
      </c>
      <c r="AH64" s="236"/>
      <c r="AI64" s="236"/>
      <c r="AJ64" s="236"/>
      <c r="AK64" s="236"/>
      <c r="AL64" s="236"/>
      <c r="AM64" s="236"/>
      <c r="AN64" s="236">
        <f>ROUND(AG64 + AV64, 2)</f>
        <v>0</v>
      </c>
      <c r="AO64" s="236"/>
      <c r="AP64" s="236"/>
      <c r="AR64" s="30"/>
      <c r="AS64" s="84">
        <v>0</v>
      </c>
      <c r="AT64" s="85" t="s">
        <v>81</v>
      </c>
      <c r="AU64" s="85" t="s">
        <v>38</v>
      </c>
      <c r="AV64" s="86">
        <f>ROUND(IF(AU64="základná",AG64*L32,IF(AU64="znížená",AG64*L33,0)), 2)</f>
        <v>0</v>
      </c>
      <c r="BV64" s="14" t="s">
        <v>84</v>
      </c>
      <c r="BY64" s="83">
        <f>IF(AU64="základná",AV64,0)</f>
        <v>0</v>
      </c>
      <c r="BZ64" s="83">
        <f>IF(AU64="znížená",AV64,0)</f>
        <v>0</v>
      </c>
      <c r="CA64" s="83">
        <v>0</v>
      </c>
      <c r="CB64" s="83">
        <v>0</v>
      </c>
      <c r="CC64" s="83">
        <v>0</v>
      </c>
      <c r="CD64" s="83">
        <f>IF(AU64="základná",AG64,0)</f>
        <v>0</v>
      </c>
      <c r="CE64" s="83">
        <f>IF(AU64="znížená",AG64,0)</f>
        <v>0</v>
      </c>
      <c r="CF64" s="83">
        <f>IF(AU64="zákl. prenesená",AG64,0)</f>
        <v>0</v>
      </c>
      <c r="CG64" s="83">
        <f>IF(AU64="zníž. prenesená",AG64,0)</f>
        <v>0</v>
      </c>
      <c r="CH64" s="83">
        <f>IF(AU64="nulová",AG64,0)</f>
        <v>0</v>
      </c>
      <c r="CI64" s="14">
        <f>IF(AU64="základná",1,IF(AU64="znížená",2,IF(AU64="zákl. prenesená",4,IF(AU64="zníž. prenesená",5,3))))</f>
        <v>1</v>
      </c>
      <c r="CJ64" s="14">
        <f>IF(AT64="stavebná časť",1,IF(AT64="investičná časť",2,3))</f>
        <v>1</v>
      </c>
      <c r="CK64" s="14" t="str">
        <f>IF(D64="Vyplň vlastné","","x")</f>
        <v/>
      </c>
    </row>
    <row r="65" spans="2:44" s="1" customFormat="1" ht="10.9" customHeight="1">
      <c r="B65" s="30"/>
      <c r="AR65" s="30"/>
    </row>
    <row r="66" spans="2:44" s="1" customFormat="1" ht="30" customHeight="1">
      <c r="B66" s="30"/>
      <c r="C66" s="87" t="s">
        <v>85</v>
      </c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225">
        <f>ROUND(AG57 + AG60, 2)</f>
        <v>0</v>
      </c>
      <c r="AH66" s="225"/>
      <c r="AI66" s="225"/>
      <c r="AJ66" s="225"/>
      <c r="AK66" s="225"/>
      <c r="AL66" s="225"/>
      <c r="AM66" s="225"/>
      <c r="AN66" s="225">
        <f>ROUND(AN57 + AN60, 2)</f>
        <v>0</v>
      </c>
      <c r="AO66" s="225"/>
      <c r="AP66" s="225"/>
      <c r="AQ66" s="88"/>
      <c r="AR66" s="30"/>
    </row>
    <row r="67" spans="2:44" s="1" customFormat="1" ht="6.95" customHeight="1"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30"/>
    </row>
  </sheetData>
  <mergeCells count="60">
    <mergeCell ref="W35:AE35"/>
    <mergeCell ref="AK35:AO35"/>
    <mergeCell ref="W36:AE36"/>
    <mergeCell ref="AK36:AO36"/>
    <mergeCell ref="AK38:AO38"/>
    <mergeCell ref="W32:AE32"/>
    <mergeCell ref="AK32:AO32"/>
    <mergeCell ref="AK33:AO33"/>
    <mergeCell ref="W34:AE34"/>
    <mergeCell ref="AK34:AO34"/>
    <mergeCell ref="D61:AB61"/>
    <mergeCell ref="AG61:AM61"/>
    <mergeCell ref="AN61:AP61"/>
    <mergeCell ref="D62:AB62"/>
    <mergeCell ref="AG62:AM62"/>
    <mergeCell ref="AN62:AP62"/>
    <mergeCell ref="D63:AB63"/>
    <mergeCell ref="AG63:AM63"/>
    <mergeCell ref="AN63:AP63"/>
    <mergeCell ref="D64:AB64"/>
    <mergeCell ref="AG64:AM64"/>
    <mergeCell ref="AN64:AP64"/>
    <mergeCell ref="AG60:AM60"/>
    <mergeCell ref="AN60:AP60"/>
    <mergeCell ref="AG66:AM66"/>
    <mergeCell ref="AN66:AP66"/>
    <mergeCell ref="K5:AO5"/>
    <mergeCell ref="K6:AO6"/>
    <mergeCell ref="E14:AJ14"/>
    <mergeCell ref="E23:AN23"/>
    <mergeCell ref="L31:P31"/>
    <mergeCell ref="W31:AE31"/>
    <mergeCell ref="AK31:AO31"/>
    <mergeCell ref="L32:P32"/>
    <mergeCell ref="L33:P33"/>
    <mergeCell ref="L34:P34"/>
    <mergeCell ref="L35:P35"/>
    <mergeCell ref="L36:P36"/>
    <mergeCell ref="AN58:AP58"/>
    <mergeCell ref="AG58:AM58"/>
    <mergeCell ref="D58:H58"/>
    <mergeCell ref="J58:AF58"/>
    <mergeCell ref="AG57:AM57"/>
    <mergeCell ref="AN57:AP57"/>
    <mergeCell ref="AR2:BE2"/>
    <mergeCell ref="BE5:BE34"/>
    <mergeCell ref="C55:G55"/>
    <mergeCell ref="I55:AF55"/>
    <mergeCell ref="AG55:AM55"/>
    <mergeCell ref="AN55:AP55"/>
    <mergeCell ref="L48:AO48"/>
    <mergeCell ref="AM53:AP53"/>
    <mergeCell ref="AM50:AN50"/>
    <mergeCell ref="AM52:AP52"/>
    <mergeCell ref="AS52:AT54"/>
    <mergeCell ref="X38:AB38"/>
    <mergeCell ref="W33:AE33"/>
    <mergeCell ref="AK26:AO26"/>
    <mergeCell ref="AK27:AO27"/>
    <mergeCell ref="AK29:AO29"/>
  </mergeCells>
  <dataValidations count="2">
    <dataValidation type="list" allowBlank="1" showInputMessage="1" showErrorMessage="1" error="Povolené sú hodnoty základná, znížená, nulová." sqref="AU60:AU64">
      <formula1>"základná, znížená, nulová"</formula1>
    </dataValidation>
    <dataValidation type="list" allowBlank="1" showInputMessage="1" showErrorMessage="1" error="Povolené sú hodnoty stavebná časť, technologická časť, investičná časť." sqref="AT60:AT64">
      <formula1>"stavebná časť, technologická časť, investičná časť"</formula1>
    </dataValidation>
  </dataValidations>
  <hyperlinks>
    <hyperlink ref="A58" location="'02 - Výmena podlahy balet...'!C2" display="/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M178"/>
  <sheetViews>
    <sheetView showGridLines="0" workbookViewId="0">
      <selection activeCell="E24" sqref="E2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90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195" t="s">
        <v>5</v>
      </c>
      <c r="M2" s="196"/>
      <c r="N2" s="196"/>
      <c r="O2" s="196"/>
      <c r="P2" s="196"/>
      <c r="Q2" s="196"/>
      <c r="R2" s="196"/>
      <c r="S2" s="196"/>
      <c r="T2" s="196"/>
      <c r="U2" s="196"/>
      <c r="V2" s="196"/>
      <c r="AT2" s="14" t="s">
        <v>76</v>
      </c>
      <c r="AZ2" s="91" t="s">
        <v>86</v>
      </c>
      <c r="BA2" s="91" t="s">
        <v>1</v>
      </c>
      <c r="BB2" s="91" t="s">
        <v>1</v>
      </c>
      <c r="BC2" s="91" t="s">
        <v>87</v>
      </c>
      <c r="BD2" s="91" t="s">
        <v>88</v>
      </c>
    </row>
    <row r="3" spans="2:56" ht="6.95" customHeight="1">
      <c r="B3" s="15"/>
      <c r="C3" s="16"/>
      <c r="D3" s="16"/>
      <c r="E3" s="16"/>
      <c r="F3" s="16"/>
      <c r="G3" s="16"/>
      <c r="H3" s="16"/>
      <c r="I3" s="92"/>
      <c r="J3" s="16"/>
      <c r="K3" s="16"/>
      <c r="L3" s="17"/>
      <c r="AT3" s="14" t="s">
        <v>67</v>
      </c>
      <c r="AZ3" s="91" t="s">
        <v>89</v>
      </c>
      <c r="BA3" s="91" t="s">
        <v>1</v>
      </c>
      <c r="BB3" s="91" t="s">
        <v>1</v>
      </c>
      <c r="BC3" s="91" t="s">
        <v>90</v>
      </c>
      <c r="BD3" s="91" t="s">
        <v>88</v>
      </c>
    </row>
    <row r="4" spans="2:56" ht="24.95" customHeight="1">
      <c r="B4" s="17"/>
      <c r="D4" s="18" t="s">
        <v>91</v>
      </c>
      <c r="L4" s="17"/>
      <c r="M4" s="19" t="s">
        <v>9</v>
      </c>
      <c r="AT4" s="14" t="s">
        <v>3</v>
      </c>
      <c r="AZ4" s="91" t="s">
        <v>92</v>
      </c>
      <c r="BA4" s="91" t="s">
        <v>1</v>
      </c>
      <c r="BB4" s="91" t="s">
        <v>1</v>
      </c>
      <c r="BC4" s="91" t="s">
        <v>93</v>
      </c>
      <c r="BD4" s="91" t="s">
        <v>88</v>
      </c>
    </row>
    <row r="5" spans="2:56" ht="6.95" customHeight="1">
      <c r="B5" s="17"/>
      <c r="L5" s="17"/>
    </row>
    <row r="6" spans="2:56" ht="12" customHeight="1">
      <c r="B6" s="17"/>
      <c r="D6" s="23" t="s">
        <v>14</v>
      </c>
      <c r="L6" s="17"/>
    </row>
    <row r="7" spans="2:56" ht="16.5" customHeight="1">
      <c r="B7" s="17"/>
      <c r="E7" s="240" t="str">
        <f>'Rekapitulácia stavby'!K6</f>
        <v>Konzervatórium Tolstého ul., Bratislava</v>
      </c>
      <c r="F7" s="241"/>
      <c r="G7" s="241"/>
      <c r="H7" s="241"/>
      <c r="L7" s="17"/>
    </row>
    <row r="8" spans="2:56" s="1" customFormat="1" ht="12" customHeight="1">
      <c r="B8" s="30"/>
      <c r="D8" s="23" t="s">
        <v>94</v>
      </c>
      <c r="I8" s="93"/>
      <c r="L8" s="30"/>
    </row>
    <row r="9" spans="2:56" s="1" customFormat="1" ht="36.950000000000003" customHeight="1">
      <c r="B9" s="30"/>
      <c r="E9" s="204" t="s">
        <v>73</v>
      </c>
      <c r="F9" s="207"/>
      <c r="G9" s="207"/>
      <c r="H9" s="207"/>
      <c r="I9" s="93"/>
      <c r="L9" s="30"/>
    </row>
    <row r="10" spans="2:56" s="1" customFormat="1">
      <c r="B10" s="30"/>
      <c r="I10" s="93"/>
      <c r="L10" s="30"/>
    </row>
    <row r="11" spans="2:56" s="1" customFormat="1" ht="12" customHeight="1">
      <c r="B11" s="30"/>
      <c r="D11" s="23" t="s">
        <v>16</v>
      </c>
      <c r="F11" s="14" t="s">
        <v>1</v>
      </c>
      <c r="I11" s="94" t="s">
        <v>17</v>
      </c>
      <c r="J11" s="14" t="s">
        <v>1</v>
      </c>
      <c r="L11" s="30"/>
    </row>
    <row r="12" spans="2:56" s="1" customFormat="1" ht="12" customHeight="1">
      <c r="B12" s="30"/>
      <c r="D12" s="23" t="s">
        <v>18</v>
      </c>
      <c r="F12" s="14" t="s">
        <v>19</v>
      </c>
      <c r="I12" s="94" t="s">
        <v>20</v>
      </c>
      <c r="J12" s="46"/>
      <c r="L12" s="30"/>
    </row>
    <row r="13" spans="2:56" s="1" customFormat="1" ht="10.9" customHeight="1">
      <c r="B13" s="30"/>
      <c r="I13" s="93"/>
      <c r="L13" s="30"/>
    </row>
    <row r="14" spans="2:56" s="1" customFormat="1" ht="12" customHeight="1">
      <c r="B14" s="30"/>
      <c r="D14" s="23" t="s">
        <v>21</v>
      </c>
      <c r="I14" s="94" t="s">
        <v>22</v>
      </c>
      <c r="J14" s="14" t="s">
        <v>1</v>
      </c>
      <c r="L14" s="30"/>
    </row>
    <row r="15" spans="2:56" s="1" customFormat="1" ht="18" customHeight="1">
      <c r="B15" s="30"/>
      <c r="E15" s="14"/>
      <c r="I15" s="94" t="s">
        <v>23</v>
      </c>
      <c r="J15" s="14" t="s">
        <v>1</v>
      </c>
      <c r="L15" s="30"/>
    </row>
    <row r="16" spans="2:56" s="1" customFormat="1" ht="6.95" customHeight="1">
      <c r="B16" s="30"/>
      <c r="I16" s="93"/>
      <c r="L16" s="30"/>
    </row>
    <row r="17" spans="2:12" s="1" customFormat="1" ht="12" customHeight="1">
      <c r="B17" s="30"/>
      <c r="D17" s="23" t="s">
        <v>24</v>
      </c>
      <c r="I17" s="94" t="s">
        <v>22</v>
      </c>
      <c r="J17" s="24" t="str">
        <f>'Rekapitulácia stavby'!AN13</f>
        <v>Vyplň údaj</v>
      </c>
      <c r="L17" s="30"/>
    </row>
    <row r="18" spans="2:12" s="1" customFormat="1" ht="18" customHeight="1">
      <c r="B18" s="30"/>
      <c r="E18" s="242" t="str">
        <f>'Rekapitulácia stavby'!E14</f>
        <v>Vyplň údaj</v>
      </c>
      <c r="F18" s="226"/>
      <c r="G18" s="226"/>
      <c r="H18" s="226"/>
      <c r="I18" s="94" t="s">
        <v>23</v>
      </c>
      <c r="J18" s="24" t="str">
        <f>'Rekapitulácia stavby'!AN14</f>
        <v>Vyplň údaj</v>
      </c>
      <c r="L18" s="30"/>
    </row>
    <row r="19" spans="2:12" s="1" customFormat="1" ht="6.95" customHeight="1">
      <c r="B19" s="30"/>
      <c r="I19" s="93"/>
      <c r="L19" s="30"/>
    </row>
    <row r="20" spans="2:12" s="1" customFormat="1" ht="12" customHeight="1">
      <c r="B20" s="30"/>
      <c r="D20" s="23" t="s">
        <v>26</v>
      </c>
      <c r="I20" s="94" t="s">
        <v>22</v>
      </c>
      <c r="J20" s="14" t="str">
        <f>IF('Rekapitulácia stavby'!AN16="","",'Rekapitulácia stavby'!AN16)</f>
        <v/>
      </c>
      <c r="L20" s="30"/>
    </row>
    <row r="21" spans="2:12" s="1" customFormat="1" ht="18" customHeight="1">
      <c r="B21" s="30"/>
      <c r="E21" s="14" t="str">
        <f>IF('Rekapitulácia stavby'!E17="","",'Rekapitulácia stavby'!E17)</f>
        <v xml:space="preserve"> </v>
      </c>
      <c r="I21" s="94" t="s">
        <v>23</v>
      </c>
      <c r="J21" s="14" t="str">
        <f>IF('Rekapitulácia stavby'!AN17="","",'Rekapitulácia stavby'!AN17)</f>
        <v/>
      </c>
      <c r="L21" s="30"/>
    </row>
    <row r="22" spans="2:12" s="1" customFormat="1" ht="6.95" customHeight="1">
      <c r="B22" s="30"/>
      <c r="I22" s="93"/>
      <c r="L22" s="30"/>
    </row>
    <row r="23" spans="2:12" s="1" customFormat="1" ht="12" customHeight="1">
      <c r="B23" s="30"/>
      <c r="D23" s="23" t="s">
        <v>29</v>
      </c>
      <c r="I23" s="94" t="s">
        <v>22</v>
      </c>
      <c r="J23" s="14" t="s">
        <v>1</v>
      </c>
      <c r="L23" s="30"/>
    </row>
    <row r="24" spans="2:12" s="1" customFormat="1" ht="18" customHeight="1">
      <c r="B24" s="30"/>
      <c r="E24" s="14"/>
      <c r="I24" s="94" t="s">
        <v>23</v>
      </c>
      <c r="J24" s="14" t="s">
        <v>1</v>
      </c>
      <c r="L24" s="30"/>
    </row>
    <row r="25" spans="2:12" s="1" customFormat="1" ht="6.95" customHeight="1">
      <c r="B25" s="30"/>
      <c r="I25" s="93"/>
      <c r="L25" s="30"/>
    </row>
    <row r="26" spans="2:12" s="1" customFormat="1" ht="12" customHeight="1">
      <c r="B26" s="30"/>
      <c r="D26" s="23" t="s">
        <v>30</v>
      </c>
      <c r="I26" s="93"/>
      <c r="L26" s="30"/>
    </row>
    <row r="27" spans="2:12" s="6" customFormat="1" ht="16.5" customHeight="1">
      <c r="B27" s="95"/>
      <c r="E27" s="230" t="s">
        <v>1</v>
      </c>
      <c r="F27" s="230"/>
      <c r="G27" s="230"/>
      <c r="H27" s="230"/>
      <c r="I27" s="96"/>
      <c r="L27" s="95"/>
    </row>
    <row r="28" spans="2:12" s="1" customFormat="1" ht="6.95" customHeight="1">
      <c r="B28" s="30"/>
      <c r="I28" s="93"/>
      <c r="L28" s="30"/>
    </row>
    <row r="29" spans="2:12" s="1" customFormat="1" ht="6.95" customHeight="1">
      <c r="B29" s="30"/>
      <c r="D29" s="47"/>
      <c r="E29" s="47"/>
      <c r="F29" s="47"/>
      <c r="G29" s="47"/>
      <c r="H29" s="47"/>
      <c r="I29" s="97"/>
      <c r="J29" s="47"/>
      <c r="K29" s="47"/>
      <c r="L29" s="30"/>
    </row>
    <row r="30" spans="2:12" s="1" customFormat="1" ht="14.45" customHeight="1">
      <c r="B30" s="30"/>
      <c r="D30" s="98" t="s">
        <v>95</v>
      </c>
      <c r="I30" s="93"/>
      <c r="J30" s="29">
        <f>J61</f>
        <v>0</v>
      </c>
      <c r="L30" s="30"/>
    </row>
    <row r="31" spans="2:12" s="1" customFormat="1" ht="14.45" customHeight="1">
      <c r="B31" s="30"/>
      <c r="D31" s="28" t="s">
        <v>80</v>
      </c>
      <c r="I31" s="93"/>
      <c r="J31" s="29">
        <f>J75</f>
        <v>0</v>
      </c>
      <c r="L31" s="30"/>
    </row>
    <row r="32" spans="2:12" s="1" customFormat="1" ht="25.35" customHeight="1">
      <c r="B32" s="30"/>
      <c r="D32" s="99" t="s">
        <v>33</v>
      </c>
      <c r="I32" s="93"/>
      <c r="J32" s="60">
        <f>ROUND(J30 + J31, 2)</f>
        <v>0</v>
      </c>
      <c r="L32" s="30"/>
    </row>
    <row r="33" spans="2:12" s="1" customFormat="1" ht="6.95" customHeight="1">
      <c r="B33" s="30"/>
      <c r="D33" s="47"/>
      <c r="E33" s="47"/>
      <c r="F33" s="47"/>
      <c r="G33" s="47"/>
      <c r="H33" s="47"/>
      <c r="I33" s="97"/>
      <c r="J33" s="47"/>
      <c r="K33" s="47"/>
      <c r="L33" s="30"/>
    </row>
    <row r="34" spans="2:12" s="1" customFormat="1" ht="14.45" customHeight="1">
      <c r="B34" s="30"/>
      <c r="F34" s="33" t="s">
        <v>35</v>
      </c>
      <c r="I34" s="100" t="s">
        <v>34</v>
      </c>
      <c r="J34" s="33" t="s">
        <v>36</v>
      </c>
      <c r="L34" s="30"/>
    </row>
    <row r="35" spans="2:12" s="1" customFormat="1" ht="14.45" customHeight="1">
      <c r="B35" s="30"/>
      <c r="D35" s="23" t="s">
        <v>37</v>
      </c>
      <c r="E35" s="23" t="s">
        <v>38</v>
      </c>
      <c r="F35" s="101">
        <f>ROUND((SUM(BE75:BE82) + SUM(BE102:BE177)),  2)</f>
        <v>0</v>
      </c>
      <c r="I35" s="102">
        <v>0.2</v>
      </c>
      <c r="J35" s="101">
        <f>ROUND(((SUM(BE75:BE82) + SUM(BE102:BE177))*I35),  2)</f>
        <v>0</v>
      </c>
      <c r="L35" s="30"/>
    </row>
    <row r="36" spans="2:12" s="1" customFormat="1" ht="14.45" customHeight="1">
      <c r="B36" s="30"/>
      <c r="E36" s="23" t="s">
        <v>39</v>
      </c>
      <c r="F36" s="101">
        <f>ROUND((SUM(BF75:BF82) + SUM(BF102:BF177)),  2)</f>
        <v>0</v>
      </c>
      <c r="I36" s="102">
        <v>0.2</v>
      </c>
      <c r="J36" s="101">
        <f>ROUND(((SUM(BF75:BF82) + SUM(BF102:BF177))*I36),  2)</f>
        <v>0</v>
      </c>
      <c r="L36" s="30"/>
    </row>
    <row r="37" spans="2:12" s="1" customFormat="1" ht="14.45" hidden="1" customHeight="1">
      <c r="B37" s="30"/>
      <c r="E37" s="23" t="s">
        <v>40</v>
      </c>
      <c r="F37" s="101">
        <f>ROUND((SUM(BG75:BG82) + SUM(BG102:BG177)),  2)</f>
        <v>0</v>
      </c>
      <c r="I37" s="102">
        <v>0.2</v>
      </c>
      <c r="J37" s="101">
        <f>0</f>
        <v>0</v>
      </c>
      <c r="L37" s="30"/>
    </row>
    <row r="38" spans="2:12" s="1" customFormat="1" ht="14.45" hidden="1" customHeight="1">
      <c r="B38" s="30"/>
      <c r="E38" s="23" t="s">
        <v>41</v>
      </c>
      <c r="F38" s="101">
        <f>ROUND((SUM(BH75:BH82) + SUM(BH102:BH177)),  2)</f>
        <v>0</v>
      </c>
      <c r="I38" s="102">
        <v>0.2</v>
      </c>
      <c r="J38" s="101">
        <f>0</f>
        <v>0</v>
      </c>
      <c r="L38" s="30"/>
    </row>
    <row r="39" spans="2:12" s="1" customFormat="1" ht="14.45" hidden="1" customHeight="1">
      <c r="B39" s="30"/>
      <c r="E39" s="23" t="s">
        <v>42</v>
      </c>
      <c r="F39" s="101">
        <f>ROUND((SUM(BI75:BI82) + SUM(BI102:BI177)),  2)</f>
        <v>0</v>
      </c>
      <c r="I39" s="102">
        <v>0</v>
      </c>
      <c r="J39" s="101">
        <f>0</f>
        <v>0</v>
      </c>
      <c r="L39" s="30"/>
    </row>
    <row r="40" spans="2:12" s="1" customFormat="1" ht="6.95" customHeight="1">
      <c r="B40" s="30"/>
      <c r="I40" s="93"/>
      <c r="L40" s="30"/>
    </row>
    <row r="41" spans="2:12" s="1" customFormat="1" ht="25.35" customHeight="1">
      <c r="B41" s="30"/>
      <c r="C41" s="88"/>
      <c r="D41" s="103" t="s">
        <v>43</v>
      </c>
      <c r="E41" s="51"/>
      <c r="F41" s="51"/>
      <c r="G41" s="104" t="s">
        <v>44</v>
      </c>
      <c r="H41" s="105" t="s">
        <v>45</v>
      </c>
      <c r="I41" s="106"/>
      <c r="J41" s="107">
        <f>SUM(J32:J39)</f>
        <v>0</v>
      </c>
      <c r="K41" s="108"/>
      <c r="L41" s="30"/>
    </row>
    <row r="42" spans="2:12" s="1" customFormat="1" ht="14.45" customHeight="1">
      <c r="B42" s="39"/>
      <c r="C42" s="40"/>
      <c r="D42" s="40"/>
      <c r="E42" s="40"/>
      <c r="F42" s="40"/>
      <c r="G42" s="40"/>
      <c r="H42" s="40"/>
      <c r="I42" s="109"/>
      <c r="J42" s="40"/>
      <c r="K42" s="40"/>
      <c r="L42" s="30"/>
    </row>
    <row r="46" spans="2:12" s="1" customFormat="1" ht="6.95" customHeight="1">
      <c r="B46" s="41"/>
      <c r="C46" s="42"/>
      <c r="D46" s="42"/>
      <c r="E46" s="42"/>
      <c r="F46" s="42"/>
      <c r="G46" s="42"/>
      <c r="H46" s="42"/>
      <c r="I46" s="110"/>
      <c r="J46" s="42"/>
      <c r="K46" s="42"/>
      <c r="L46" s="30"/>
    </row>
    <row r="47" spans="2:12" s="1" customFormat="1" ht="24.95" customHeight="1">
      <c r="B47" s="30"/>
      <c r="C47" s="18" t="s">
        <v>96</v>
      </c>
      <c r="I47" s="93"/>
      <c r="L47" s="30"/>
    </row>
    <row r="48" spans="2:12" s="1" customFormat="1" ht="6.95" customHeight="1">
      <c r="B48" s="30"/>
      <c r="I48" s="93"/>
      <c r="L48" s="30"/>
    </row>
    <row r="49" spans="2:47" s="1" customFormat="1" ht="12" customHeight="1">
      <c r="B49" s="30"/>
      <c r="C49" s="23" t="s">
        <v>14</v>
      </c>
      <c r="I49" s="93"/>
      <c r="L49" s="30"/>
    </row>
    <row r="50" spans="2:47" s="1" customFormat="1" ht="16.5" customHeight="1">
      <c r="B50" s="30"/>
      <c r="E50" s="240" t="str">
        <f>E7</f>
        <v>Konzervatórium Tolstého ul., Bratislava</v>
      </c>
      <c r="F50" s="241"/>
      <c r="G50" s="241"/>
      <c r="H50" s="241"/>
      <c r="I50" s="93"/>
      <c r="L50" s="30"/>
    </row>
    <row r="51" spans="2:47" s="1" customFormat="1" ht="12" customHeight="1">
      <c r="B51" s="30"/>
      <c r="C51" s="23" t="s">
        <v>94</v>
      </c>
      <c r="I51" s="93"/>
      <c r="L51" s="30"/>
    </row>
    <row r="52" spans="2:47" s="1" customFormat="1" ht="16.5" customHeight="1">
      <c r="B52" s="30"/>
      <c r="E52" s="204" t="str">
        <f>E9</f>
        <v>Výmena podlahy baletnej sály</v>
      </c>
      <c r="F52" s="207"/>
      <c r="G52" s="207"/>
      <c r="H52" s="207"/>
      <c r="I52" s="93"/>
      <c r="L52" s="30"/>
    </row>
    <row r="53" spans="2:47" s="1" customFormat="1" ht="6.95" customHeight="1">
      <c r="B53" s="30"/>
      <c r="I53" s="93"/>
      <c r="L53" s="30"/>
    </row>
    <row r="54" spans="2:47" s="1" customFormat="1" ht="12" customHeight="1">
      <c r="B54" s="30"/>
      <c r="C54" s="23" t="s">
        <v>18</v>
      </c>
      <c r="F54" s="14" t="str">
        <f>F12</f>
        <v xml:space="preserve"> </v>
      </c>
      <c r="I54" s="94" t="s">
        <v>20</v>
      </c>
      <c r="J54" s="46" t="str">
        <f>IF(J12="","",J12)</f>
        <v/>
      </c>
      <c r="L54" s="30"/>
    </row>
    <row r="55" spans="2:47" s="1" customFormat="1" ht="6.95" customHeight="1">
      <c r="B55" s="30"/>
      <c r="I55" s="93"/>
      <c r="L55" s="30"/>
    </row>
    <row r="56" spans="2:47" s="1" customFormat="1" ht="13.7" customHeight="1">
      <c r="B56" s="30"/>
      <c r="C56" s="23" t="s">
        <v>21</v>
      </c>
      <c r="F56" s="14"/>
      <c r="I56" s="94" t="s">
        <v>26</v>
      </c>
      <c r="J56" s="26" t="str">
        <f>E21</f>
        <v xml:space="preserve"> </v>
      </c>
      <c r="L56" s="30"/>
    </row>
    <row r="57" spans="2:47" s="1" customFormat="1" ht="13.7" customHeight="1">
      <c r="B57" s="30"/>
      <c r="C57" s="23" t="s">
        <v>24</v>
      </c>
      <c r="F57" s="14" t="str">
        <f>IF(E18="","",E18)</f>
        <v>Vyplň údaj</v>
      </c>
      <c r="I57" s="94" t="s">
        <v>29</v>
      </c>
      <c r="J57" s="26"/>
      <c r="L57" s="30"/>
    </row>
    <row r="58" spans="2:47" s="1" customFormat="1" ht="10.35" customHeight="1">
      <c r="B58" s="30"/>
      <c r="I58" s="93"/>
      <c r="L58" s="30"/>
    </row>
    <row r="59" spans="2:47" s="1" customFormat="1" ht="29.25" customHeight="1">
      <c r="B59" s="30"/>
      <c r="C59" s="111" t="s">
        <v>97</v>
      </c>
      <c r="D59" s="88"/>
      <c r="E59" s="88"/>
      <c r="F59" s="88"/>
      <c r="G59" s="88"/>
      <c r="H59" s="88"/>
      <c r="I59" s="112"/>
      <c r="J59" s="113" t="s">
        <v>98</v>
      </c>
      <c r="K59" s="88"/>
      <c r="L59" s="30"/>
    </row>
    <row r="60" spans="2:47" s="1" customFormat="1" ht="10.35" customHeight="1">
      <c r="B60" s="30"/>
      <c r="I60" s="93"/>
      <c r="L60" s="30"/>
    </row>
    <row r="61" spans="2:47" s="1" customFormat="1" ht="22.9" customHeight="1">
      <c r="B61" s="30"/>
      <c r="C61" s="114" t="s">
        <v>99</v>
      </c>
      <c r="I61" s="93"/>
      <c r="J61" s="60">
        <f>J102</f>
        <v>0</v>
      </c>
      <c r="L61" s="30"/>
      <c r="AU61" s="14" t="s">
        <v>100</v>
      </c>
    </row>
    <row r="62" spans="2:47" s="7" customFormat="1" ht="24.95" customHeight="1">
      <c r="B62" s="115"/>
      <c r="D62" s="116" t="s">
        <v>101</v>
      </c>
      <c r="E62" s="117"/>
      <c r="F62" s="117"/>
      <c r="G62" s="117"/>
      <c r="H62" s="117"/>
      <c r="I62" s="118"/>
      <c r="J62" s="119">
        <f>J103</f>
        <v>0</v>
      </c>
      <c r="L62" s="115"/>
    </row>
    <row r="63" spans="2:47" s="8" customFormat="1" ht="19.899999999999999" customHeight="1">
      <c r="B63" s="120"/>
      <c r="D63" s="121" t="s">
        <v>102</v>
      </c>
      <c r="E63" s="122"/>
      <c r="F63" s="122"/>
      <c r="G63" s="122"/>
      <c r="H63" s="122"/>
      <c r="I63" s="123"/>
      <c r="J63" s="124">
        <f>J104</f>
        <v>0</v>
      </c>
      <c r="L63" s="120"/>
    </row>
    <row r="64" spans="2:47" s="8" customFormat="1" ht="19.899999999999999" customHeight="1">
      <c r="B64" s="120"/>
      <c r="D64" s="121" t="s">
        <v>103</v>
      </c>
      <c r="E64" s="122"/>
      <c r="F64" s="122"/>
      <c r="G64" s="122"/>
      <c r="H64" s="122"/>
      <c r="I64" s="123"/>
      <c r="J64" s="124">
        <f>J115</f>
        <v>0</v>
      </c>
      <c r="L64" s="120"/>
    </row>
    <row r="65" spans="2:65" s="7" customFormat="1" ht="24.95" customHeight="1">
      <c r="B65" s="115"/>
      <c r="D65" s="116" t="s">
        <v>104</v>
      </c>
      <c r="E65" s="117"/>
      <c r="F65" s="117"/>
      <c r="G65" s="117"/>
      <c r="H65" s="117"/>
      <c r="I65" s="118"/>
      <c r="J65" s="119">
        <f>J117</f>
        <v>0</v>
      </c>
      <c r="L65" s="115"/>
    </row>
    <row r="66" spans="2:65" s="8" customFormat="1" ht="19.899999999999999" customHeight="1">
      <c r="B66" s="120"/>
      <c r="D66" s="121" t="s">
        <v>105</v>
      </c>
      <c r="E66" s="122"/>
      <c r="F66" s="122"/>
      <c r="G66" s="122"/>
      <c r="H66" s="122"/>
      <c r="I66" s="123"/>
      <c r="J66" s="124">
        <f>J118</f>
        <v>0</v>
      </c>
      <c r="L66" s="120"/>
    </row>
    <row r="67" spans="2:65" s="8" customFormat="1" ht="19.899999999999999" customHeight="1">
      <c r="B67" s="120"/>
      <c r="D67" s="121" t="s">
        <v>106</v>
      </c>
      <c r="E67" s="122"/>
      <c r="F67" s="122"/>
      <c r="G67" s="122"/>
      <c r="H67" s="122"/>
      <c r="I67" s="123"/>
      <c r="J67" s="124">
        <f>J125</f>
        <v>0</v>
      </c>
      <c r="L67" s="120"/>
    </row>
    <row r="68" spans="2:65" s="8" customFormat="1" ht="19.899999999999999" customHeight="1">
      <c r="B68" s="120"/>
      <c r="D68" s="121" t="s">
        <v>107</v>
      </c>
      <c r="E68" s="122"/>
      <c r="F68" s="122"/>
      <c r="G68" s="122"/>
      <c r="H68" s="122"/>
      <c r="I68" s="123"/>
      <c r="J68" s="124">
        <f>J135</f>
        <v>0</v>
      </c>
      <c r="L68" s="120"/>
    </row>
    <row r="69" spans="2:65" s="8" customFormat="1" ht="19.899999999999999" customHeight="1">
      <c r="B69" s="120"/>
      <c r="D69" s="121" t="s">
        <v>108</v>
      </c>
      <c r="E69" s="122"/>
      <c r="F69" s="122"/>
      <c r="G69" s="122"/>
      <c r="H69" s="122"/>
      <c r="I69" s="123"/>
      <c r="J69" s="124">
        <f>J152</f>
        <v>0</v>
      </c>
      <c r="L69" s="120"/>
    </row>
    <row r="70" spans="2:65" s="8" customFormat="1" ht="19.899999999999999" customHeight="1">
      <c r="B70" s="120"/>
      <c r="D70" s="121" t="s">
        <v>109</v>
      </c>
      <c r="E70" s="122"/>
      <c r="F70" s="122"/>
      <c r="G70" s="122"/>
      <c r="H70" s="122"/>
      <c r="I70" s="123"/>
      <c r="J70" s="124">
        <f>J155</f>
        <v>0</v>
      </c>
      <c r="L70" s="120"/>
    </row>
    <row r="71" spans="2:65" s="7" customFormat="1" ht="24.95" customHeight="1">
      <c r="B71" s="115"/>
      <c r="D71" s="116" t="s">
        <v>110</v>
      </c>
      <c r="E71" s="117"/>
      <c r="F71" s="117"/>
      <c r="G71" s="117"/>
      <c r="H71" s="117"/>
      <c r="I71" s="118"/>
      <c r="J71" s="119">
        <f>J169</f>
        <v>0</v>
      </c>
      <c r="L71" s="115"/>
    </row>
    <row r="72" spans="2:65" s="8" customFormat="1" ht="19.899999999999999" customHeight="1">
      <c r="B72" s="120"/>
      <c r="D72" s="121" t="s">
        <v>111</v>
      </c>
      <c r="E72" s="122"/>
      <c r="F72" s="122"/>
      <c r="G72" s="122"/>
      <c r="H72" s="122"/>
      <c r="I72" s="123"/>
      <c r="J72" s="124">
        <f>J170</f>
        <v>0</v>
      </c>
      <c r="L72" s="120"/>
    </row>
    <row r="73" spans="2:65" s="1" customFormat="1" ht="21.75" customHeight="1">
      <c r="B73" s="30"/>
      <c r="I73" s="93"/>
      <c r="L73" s="30"/>
    </row>
    <row r="74" spans="2:65" s="1" customFormat="1" ht="6.95" customHeight="1">
      <c r="B74" s="30"/>
      <c r="I74" s="93"/>
      <c r="L74" s="30"/>
    </row>
    <row r="75" spans="2:65" s="1" customFormat="1" ht="29.25" customHeight="1">
      <c r="B75" s="30"/>
      <c r="C75" s="114" t="s">
        <v>112</v>
      </c>
      <c r="I75" s="93"/>
      <c r="J75" s="125">
        <f>ROUND(J76 + J77 + J78 + J79 + J80 + J81,2)</f>
        <v>0</v>
      </c>
      <c r="L75" s="30"/>
      <c r="N75" s="126" t="s">
        <v>37</v>
      </c>
    </row>
    <row r="76" spans="2:65" s="1" customFormat="1" ht="18" customHeight="1">
      <c r="B76" s="127"/>
      <c r="C76" s="93"/>
      <c r="D76" s="233" t="s">
        <v>113</v>
      </c>
      <c r="E76" s="239"/>
      <c r="F76" s="239"/>
      <c r="G76" s="93"/>
      <c r="H76" s="93"/>
      <c r="I76" s="93"/>
      <c r="J76" s="79">
        <v>0</v>
      </c>
      <c r="K76" s="93"/>
      <c r="L76" s="127"/>
      <c r="M76" s="93"/>
      <c r="N76" s="129" t="s">
        <v>39</v>
      </c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130" t="s">
        <v>114</v>
      </c>
      <c r="AZ76" s="93"/>
      <c r="BA76" s="93"/>
      <c r="BB76" s="93"/>
      <c r="BC76" s="93"/>
      <c r="BD76" s="93"/>
      <c r="BE76" s="131">
        <f t="shared" ref="BE76:BE81" si="0">IF(N76="základná",J76,0)</f>
        <v>0</v>
      </c>
      <c r="BF76" s="131">
        <f t="shared" ref="BF76:BF81" si="1">IF(N76="znížená",J76,0)</f>
        <v>0</v>
      </c>
      <c r="BG76" s="131">
        <f t="shared" ref="BG76:BG81" si="2">IF(N76="zákl. prenesená",J76,0)</f>
        <v>0</v>
      </c>
      <c r="BH76" s="131">
        <f t="shared" ref="BH76:BH81" si="3">IF(N76="zníž. prenesená",J76,0)</f>
        <v>0</v>
      </c>
      <c r="BI76" s="131">
        <f t="shared" ref="BI76:BI81" si="4">IF(N76="nulová",J76,0)</f>
        <v>0</v>
      </c>
      <c r="BJ76" s="130" t="s">
        <v>88</v>
      </c>
      <c r="BK76" s="93"/>
      <c r="BL76" s="93"/>
      <c r="BM76" s="93"/>
    </row>
    <row r="77" spans="2:65" s="1" customFormat="1" ht="18" customHeight="1">
      <c r="B77" s="127"/>
      <c r="C77" s="93"/>
      <c r="D77" s="233" t="s">
        <v>115</v>
      </c>
      <c r="E77" s="239"/>
      <c r="F77" s="239"/>
      <c r="G77" s="93"/>
      <c r="H77" s="93"/>
      <c r="I77" s="93"/>
      <c r="J77" s="79">
        <v>0</v>
      </c>
      <c r="K77" s="93"/>
      <c r="L77" s="127"/>
      <c r="M77" s="93"/>
      <c r="N77" s="129" t="s">
        <v>39</v>
      </c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130" t="s">
        <v>114</v>
      </c>
      <c r="AZ77" s="93"/>
      <c r="BA77" s="93"/>
      <c r="BB77" s="93"/>
      <c r="BC77" s="93"/>
      <c r="BD77" s="93"/>
      <c r="BE77" s="131">
        <f t="shared" si="0"/>
        <v>0</v>
      </c>
      <c r="BF77" s="131">
        <f t="shared" si="1"/>
        <v>0</v>
      </c>
      <c r="BG77" s="131">
        <f t="shared" si="2"/>
        <v>0</v>
      </c>
      <c r="BH77" s="131">
        <f t="shared" si="3"/>
        <v>0</v>
      </c>
      <c r="BI77" s="131">
        <f t="shared" si="4"/>
        <v>0</v>
      </c>
      <c r="BJ77" s="130" t="s">
        <v>88</v>
      </c>
      <c r="BK77" s="93"/>
      <c r="BL77" s="93"/>
      <c r="BM77" s="93"/>
    </row>
    <row r="78" spans="2:65" s="1" customFormat="1" ht="18" customHeight="1">
      <c r="B78" s="127"/>
      <c r="C78" s="93"/>
      <c r="D78" s="233" t="s">
        <v>116</v>
      </c>
      <c r="E78" s="239"/>
      <c r="F78" s="239"/>
      <c r="G78" s="93"/>
      <c r="H78" s="93"/>
      <c r="I78" s="93"/>
      <c r="J78" s="79">
        <v>0</v>
      </c>
      <c r="K78" s="93"/>
      <c r="L78" s="127"/>
      <c r="M78" s="93"/>
      <c r="N78" s="129" t="s">
        <v>39</v>
      </c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130" t="s">
        <v>114</v>
      </c>
      <c r="AZ78" s="93"/>
      <c r="BA78" s="93"/>
      <c r="BB78" s="93"/>
      <c r="BC78" s="93"/>
      <c r="BD78" s="93"/>
      <c r="BE78" s="131">
        <f t="shared" si="0"/>
        <v>0</v>
      </c>
      <c r="BF78" s="131">
        <f t="shared" si="1"/>
        <v>0</v>
      </c>
      <c r="BG78" s="131">
        <f t="shared" si="2"/>
        <v>0</v>
      </c>
      <c r="BH78" s="131">
        <f t="shared" si="3"/>
        <v>0</v>
      </c>
      <c r="BI78" s="131">
        <f t="shared" si="4"/>
        <v>0</v>
      </c>
      <c r="BJ78" s="130" t="s">
        <v>88</v>
      </c>
      <c r="BK78" s="93"/>
      <c r="BL78" s="93"/>
      <c r="BM78" s="93"/>
    </row>
    <row r="79" spans="2:65" s="1" customFormat="1" ht="18" customHeight="1">
      <c r="B79" s="127"/>
      <c r="C79" s="93"/>
      <c r="D79" s="233" t="s">
        <v>117</v>
      </c>
      <c r="E79" s="239"/>
      <c r="F79" s="239"/>
      <c r="G79" s="93"/>
      <c r="H79" s="93"/>
      <c r="I79" s="93"/>
      <c r="J79" s="79">
        <v>0</v>
      </c>
      <c r="K79" s="93"/>
      <c r="L79" s="127"/>
      <c r="M79" s="93"/>
      <c r="N79" s="129" t="s">
        <v>39</v>
      </c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130" t="s">
        <v>114</v>
      </c>
      <c r="AZ79" s="93"/>
      <c r="BA79" s="93"/>
      <c r="BB79" s="93"/>
      <c r="BC79" s="93"/>
      <c r="BD79" s="93"/>
      <c r="BE79" s="131">
        <f t="shared" si="0"/>
        <v>0</v>
      </c>
      <c r="BF79" s="131">
        <f t="shared" si="1"/>
        <v>0</v>
      </c>
      <c r="BG79" s="131">
        <f t="shared" si="2"/>
        <v>0</v>
      </c>
      <c r="BH79" s="131">
        <f t="shared" si="3"/>
        <v>0</v>
      </c>
      <c r="BI79" s="131">
        <f t="shared" si="4"/>
        <v>0</v>
      </c>
      <c r="BJ79" s="130" t="s">
        <v>88</v>
      </c>
      <c r="BK79" s="93"/>
      <c r="BL79" s="93"/>
      <c r="BM79" s="93"/>
    </row>
    <row r="80" spans="2:65" s="1" customFormat="1" ht="18" customHeight="1">
      <c r="B80" s="127"/>
      <c r="C80" s="93"/>
      <c r="D80" s="233" t="s">
        <v>118</v>
      </c>
      <c r="E80" s="239"/>
      <c r="F80" s="239"/>
      <c r="G80" s="93"/>
      <c r="H80" s="93"/>
      <c r="I80" s="93"/>
      <c r="J80" s="79">
        <v>0</v>
      </c>
      <c r="K80" s="93"/>
      <c r="L80" s="127"/>
      <c r="M80" s="93"/>
      <c r="N80" s="129" t="s">
        <v>39</v>
      </c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130" t="s">
        <v>114</v>
      </c>
      <c r="AZ80" s="93"/>
      <c r="BA80" s="93"/>
      <c r="BB80" s="93"/>
      <c r="BC80" s="93"/>
      <c r="BD80" s="93"/>
      <c r="BE80" s="131">
        <f t="shared" si="0"/>
        <v>0</v>
      </c>
      <c r="BF80" s="131">
        <f t="shared" si="1"/>
        <v>0</v>
      </c>
      <c r="BG80" s="131">
        <f t="shared" si="2"/>
        <v>0</v>
      </c>
      <c r="BH80" s="131">
        <f t="shared" si="3"/>
        <v>0</v>
      </c>
      <c r="BI80" s="131">
        <f t="shared" si="4"/>
        <v>0</v>
      </c>
      <c r="BJ80" s="130" t="s">
        <v>88</v>
      </c>
      <c r="BK80" s="93"/>
      <c r="BL80" s="93"/>
      <c r="BM80" s="93"/>
    </row>
    <row r="81" spans="2:65" s="1" customFormat="1" ht="18" customHeight="1">
      <c r="B81" s="127"/>
      <c r="C81" s="93"/>
      <c r="D81" s="128" t="s">
        <v>119</v>
      </c>
      <c r="E81" s="93"/>
      <c r="F81" s="93"/>
      <c r="G81" s="93"/>
      <c r="H81" s="93"/>
      <c r="I81" s="93"/>
      <c r="J81" s="79">
        <f>ROUND(J30*T81,2)</f>
        <v>0</v>
      </c>
      <c r="K81" s="93"/>
      <c r="L81" s="127"/>
      <c r="M81" s="93"/>
      <c r="N81" s="129" t="s">
        <v>39</v>
      </c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130" t="s">
        <v>120</v>
      </c>
      <c r="AZ81" s="93"/>
      <c r="BA81" s="93"/>
      <c r="BB81" s="93"/>
      <c r="BC81" s="93"/>
      <c r="BD81" s="93"/>
      <c r="BE81" s="131">
        <f t="shared" si="0"/>
        <v>0</v>
      </c>
      <c r="BF81" s="131">
        <f t="shared" si="1"/>
        <v>0</v>
      </c>
      <c r="BG81" s="131">
        <f t="shared" si="2"/>
        <v>0</v>
      </c>
      <c r="BH81" s="131">
        <f t="shared" si="3"/>
        <v>0</v>
      </c>
      <c r="BI81" s="131">
        <f t="shared" si="4"/>
        <v>0</v>
      </c>
      <c r="BJ81" s="130" t="s">
        <v>88</v>
      </c>
      <c r="BK81" s="93"/>
      <c r="BL81" s="93"/>
      <c r="BM81" s="93"/>
    </row>
    <row r="82" spans="2:65" s="1" customFormat="1">
      <c r="B82" s="30"/>
      <c r="I82" s="93"/>
      <c r="L82" s="30"/>
    </row>
    <row r="83" spans="2:65" s="1" customFormat="1" ht="29.25" customHeight="1">
      <c r="B83" s="30"/>
      <c r="C83" s="87" t="s">
        <v>85</v>
      </c>
      <c r="D83" s="88"/>
      <c r="E83" s="88"/>
      <c r="F83" s="88"/>
      <c r="G83" s="88"/>
      <c r="H83" s="88"/>
      <c r="I83" s="112"/>
      <c r="J83" s="89">
        <f>ROUND(J61+J75,2)</f>
        <v>0</v>
      </c>
      <c r="K83" s="88"/>
      <c r="L83" s="30"/>
    </row>
    <row r="84" spans="2:65" s="1" customFormat="1" ht="6.95" customHeight="1">
      <c r="B84" s="39"/>
      <c r="C84" s="40"/>
      <c r="D84" s="40"/>
      <c r="E84" s="40"/>
      <c r="F84" s="40"/>
      <c r="G84" s="40"/>
      <c r="H84" s="40"/>
      <c r="I84" s="109"/>
      <c r="J84" s="40"/>
      <c r="K84" s="40"/>
      <c r="L84" s="30"/>
    </row>
    <row r="88" spans="2:65" s="1" customFormat="1" ht="6.95" customHeight="1">
      <c r="B88" s="41"/>
      <c r="C88" s="42"/>
      <c r="D88" s="42"/>
      <c r="E88" s="42"/>
      <c r="F88" s="42"/>
      <c r="G88" s="42"/>
      <c r="H88" s="42"/>
      <c r="I88" s="110"/>
      <c r="J88" s="42"/>
      <c r="K88" s="42"/>
      <c r="L88" s="30"/>
    </row>
    <row r="89" spans="2:65" s="1" customFormat="1" ht="24.95" customHeight="1">
      <c r="B89" s="30"/>
      <c r="C89" s="18" t="s">
        <v>121</v>
      </c>
      <c r="I89" s="93"/>
      <c r="L89" s="30"/>
    </row>
    <row r="90" spans="2:65" s="1" customFormat="1" ht="6.95" customHeight="1">
      <c r="B90" s="30"/>
      <c r="I90" s="93"/>
      <c r="L90" s="30"/>
    </row>
    <row r="91" spans="2:65" s="1" customFormat="1" ht="12" customHeight="1">
      <c r="B91" s="30"/>
      <c r="C91" s="23" t="s">
        <v>14</v>
      </c>
      <c r="I91" s="93"/>
      <c r="L91" s="30"/>
    </row>
    <row r="92" spans="2:65" s="1" customFormat="1" ht="16.5" customHeight="1">
      <c r="B92" s="30"/>
      <c r="E92" s="240" t="str">
        <f>E7</f>
        <v>Konzervatórium Tolstého ul., Bratislava</v>
      </c>
      <c r="F92" s="241"/>
      <c r="G92" s="241"/>
      <c r="H92" s="241"/>
      <c r="I92" s="93"/>
      <c r="L92" s="30"/>
    </row>
    <row r="93" spans="2:65" s="1" customFormat="1" ht="12" customHeight="1">
      <c r="B93" s="30"/>
      <c r="C93" s="23" t="s">
        <v>94</v>
      </c>
      <c r="I93" s="93"/>
      <c r="L93" s="30"/>
    </row>
    <row r="94" spans="2:65" s="1" customFormat="1" ht="16.5" customHeight="1">
      <c r="B94" s="30"/>
      <c r="E94" s="204" t="str">
        <f>E9</f>
        <v>Výmena podlahy baletnej sály</v>
      </c>
      <c r="F94" s="207"/>
      <c r="G94" s="207"/>
      <c r="H94" s="207"/>
      <c r="I94" s="93"/>
      <c r="L94" s="30"/>
    </row>
    <row r="95" spans="2:65" s="1" customFormat="1" ht="6.95" customHeight="1">
      <c r="B95" s="30"/>
      <c r="I95" s="93"/>
      <c r="L95" s="30"/>
    </row>
    <row r="96" spans="2:65" s="1" customFormat="1" ht="12" customHeight="1">
      <c r="B96" s="30"/>
      <c r="C96" s="23" t="s">
        <v>18</v>
      </c>
      <c r="F96" s="14" t="str">
        <f>F12</f>
        <v xml:space="preserve"> </v>
      </c>
      <c r="I96" s="94" t="s">
        <v>20</v>
      </c>
      <c r="J96" s="46" t="str">
        <f>IF(J12="","",J12)</f>
        <v/>
      </c>
      <c r="L96" s="30"/>
    </row>
    <row r="97" spans="2:65" s="1" customFormat="1" ht="6.95" customHeight="1">
      <c r="B97" s="30"/>
      <c r="I97" s="93"/>
      <c r="L97" s="30"/>
    </row>
    <row r="98" spans="2:65" s="1" customFormat="1" ht="13.7" customHeight="1">
      <c r="B98" s="30"/>
      <c r="C98" s="23" t="s">
        <v>21</v>
      </c>
      <c r="F98" s="14"/>
      <c r="I98" s="94" t="s">
        <v>26</v>
      </c>
      <c r="J98" s="26" t="str">
        <f>E21</f>
        <v xml:space="preserve"> </v>
      </c>
      <c r="L98" s="30"/>
    </row>
    <row r="99" spans="2:65" s="1" customFormat="1" ht="13.7" customHeight="1">
      <c r="B99" s="30"/>
      <c r="C99" s="23" t="s">
        <v>24</v>
      </c>
      <c r="F99" s="14" t="str">
        <f>IF(E18="","",E18)</f>
        <v>Vyplň údaj</v>
      </c>
      <c r="I99" s="94" t="s">
        <v>29</v>
      </c>
      <c r="J99" s="26"/>
      <c r="L99" s="30"/>
    </row>
    <row r="100" spans="2:65" s="1" customFormat="1" ht="10.35" customHeight="1">
      <c r="B100" s="30"/>
      <c r="I100" s="93"/>
      <c r="L100" s="30"/>
    </row>
    <row r="101" spans="2:65" s="9" customFormat="1" ht="29.25" customHeight="1">
      <c r="B101" s="132"/>
      <c r="C101" s="133" t="s">
        <v>122</v>
      </c>
      <c r="D101" s="134" t="s">
        <v>52</v>
      </c>
      <c r="E101" s="134" t="s">
        <v>48</v>
      </c>
      <c r="F101" s="134" t="s">
        <v>49</v>
      </c>
      <c r="G101" s="134" t="s">
        <v>123</v>
      </c>
      <c r="H101" s="134" t="s">
        <v>124</v>
      </c>
      <c r="I101" s="135" t="s">
        <v>125</v>
      </c>
      <c r="J101" s="136" t="s">
        <v>98</v>
      </c>
      <c r="K101" s="137" t="s">
        <v>126</v>
      </c>
      <c r="L101" s="132"/>
      <c r="M101" s="53" t="s">
        <v>1</v>
      </c>
      <c r="N101" s="54" t="s">
        <v>37</v>
      </c>
      <c r="O101" s="54" t="s">
        <v>127</v>
      </c>
      <c r="P101" s="54" t="s">
        <v>128</v>
      </c>
      <c r="Q101" s="54" t="s">
        <v>129</v>
      </c>
      <c r="R101" s="54" t="s">
        <v>130</v>
      </c>
      <c r="S101" s="54" t="s">
        <v>131</v>
      </c>
      <c r="T101" s="55" t="s">
        <v>132</v>
      </c>
    </row>
    <row r="102" spans="2:65" s="1" customFormat="1" ht="22.9" customHeight="1">
      <c r="B102" s="30"/>
      <c r="C102" s="58" t="s">
        <v>95</v>
      </c>
      <c r="I102" s="93"/>
      <c r="J102" s="138">
        <f>BK102</f>
        <v>0</v>
      </c>
      <c r="L102" s="30"/>
      <c r="M102" s="56"/>
      <c r="N102" s="47"/>
      <c r="O102" s="47"/>
      <c r="P102" s="139">
        <f>P103+P117+P169</f>
        <v>0</v>
      </c>
      <c r="Q102" s="47"/>
      <c r="R102" s="139">
        <f>R103+R117+R169</f>
        <v>0.99464050999999998</v>
      </c>
      <c r="S102" s="47"/>
      <c r="T102" s="140">
        <f>T103+T117+T169</f>
        <v>2.5240800000000001</v>
      </c>
      <c r="AT102" s="14" t="s">
        <v>66</v>
      </c>
      <c r="AU102" s="14" t="s">
        <v>100</v>
      </c>
      <c r="BK102" s="141">
        <f>BK103+BK117+BK169</f>
        <v>0</v>
      </c>
    </row>
    <row r="103" spans="2:65" s="10" customFormat="1" ht="25.9" customHeight="1">
      <c r="B103" s="142"/>
      <c r="D103" s="143" t="s">
        <v>66</v>
      </c>
      <c r="E103" s="144" t="s">
        <v>133</v>
      </c>
      <c r="F103" s="144" t="s">
        <v>134</v>
      </c>
      <c r="I103" s="145"/>
      <c r="J103" s="146">
        <f>BK103</f>
        <v>0</v>
      </c>
      <c r="L103" s="142"/>
      <c r="M103" s="147"/>
      <c r="N103" s="148"/>
      <c r="O103" s="148"/>
      <c r="P103" s="149">
        <f>P104+P115</f>
        <v>0</v>
      </c>
      <c r="Q103" s="148"/>
      <c r="R103" s="149">
        <f>R104+R115</f>
        <v>2.4580000000000001E-3</v>
      </c>
      <c r="S103" s="148"/>
      <c r="T103" s="150">
        <f>T104+T115</f>
        <v>0</v>
      </c>
      <c r="AR103" s="143" t="s">
        <v>75</v>
      </c>
      <c r="AT103" s="151" t="s">
        <v>66</v>
      </c>
      <c r="AU103" s="151" t="s">
        <v>67</v>
      </c>
      <c r="AY103" s="143" t="s">
        <v>135</v>
      </c>
      <c r="BK103" s="152">
        <f>BK104+BK115</f>
        <v>0</v>
      </c>
    </row>
    <row r="104" spans="2:65" s="10" customFormat="1" ht="22.9" customHeight="1">
      <c r="B104" s="142"/>
      <c r="D104" s="143" t="s">
        <v>66</v>
      </c>
      <c r="E104" s="153" t="s">
        <v>136</v>
      </c>
      <c r="F104" s="153" t="s">
        <v>137</v>
      </c>
      <c r="I104" s="145"/>
      <c r="J104" s="154">
        <f>BK104</f>
        <v>0</v>
      </c>
      <c r="L104" s="142"/>
      <c r="M104" s="147"/>
      <c r="N104" s="148"/>
      <c r="O104" s="148"/>
      <c r="P104" s="149">
        <f>SUM(P105:P114)</f>
        <v>0</v>
      </c>
      <c r="Q104" s="148"/>
      <c r="R104" s="149">
        <f>SUM(R105:R114)</f>
        <v>2.4580000000000001E-3</v>
      </c>
      <c r="S104" s="148"/>
      <c r="T104" s="150">
        <f>SUM(T105:T114)</f>
        <v>0</v>
      </c>
      <c r="AR104" s="143" t="s">
        <v>75</v>
      </c>
      <c r="AT104" s="151" t="s">
        <v>66</v>
      </c>
      <c r="AU104" s="151" t="s">
        <v>75</v>
      </c>
      <c r="AY104" s="143" t="s">
        <v>135</v>
      </c>
      <c r="BK104" s="152">
        <f>SUM(BK105:BK114)</f>
        <v>0</v>
      </c>
    </row>
    <row r="105" spans="2:65" s="1" customFormat="1" ht="16.5" customHeight="1">
      <c r="B105" s="127"/>
      <c r="C105" s="155" t="s">
        <v>75</v>
      </c>
      <c r="D105" s="155" t="s">
        <v>138</v>
      </c>
      <c r="E105" s="156" t="s">
        <v>139</v>
      </c>
      <c r="F105" s="157" t="s">
        <v>140</v>
      </c>
      <c r="G105" s="158" t="s">
        <v>141</v>
      </c>
      <c r="H105" s="159">
        <v>49.16</v>
      </c>
      <c r="I105" s="160"/>
      <c r="J105" s="159">
        <f>ROUND(I105*H105,3)</f>
        <v>0</v>
      </c>
      <c r="K105" s="157" t="s">
        <v>142</v>
      </c>
      <c r="L105" s="30"/>
      <c r="M105" s="161" t="s">
        <v>1</v>
      </c>
      <c r="N105" s="162" t="s">
        <v>39</v>
      </c>
      <c r="O105" s="49"/>
      <c r="P105" s="163">
        <f>O105*H105</f>
        <v>0</v>
      </c>
      <c r="Q105" s="163">
        <v>5.0000000000000002E-5</v>
      </c>
      <c r="R105" s="163">
        <f>Q105*H105</f>
        <v>2.4580000000000001E-3</v>
      </c>
      <c r="S105" s="163">
        <v>0</v>
      </c>
      <c r="T105" s="164">
        <f>S105*H105</f>
        <v>0</v>
      </c>
      <c r="AR105" s="14" t="s">
        <v>143</v>
      </c>
      <c r="AT105" s="14" t="s">
        <v>138</v>
      </c>
      <c r="AU105" s="14" t="s">
        <v>88</v>
      </c>
      <c r="AY105" s="14" t="s">
        <v>135</v>
      </c>
      <c r="BE105" s="83">
        <f>IF(N105="základná",J105,0)</f>
        <v>0</v>
      </c>
      <c r="BF105" s="83">
        <f>IF(N105="znížená",J105,0)</f>
        <v>0</v>
      </c>
      <c r="BG105" s="83">
        <f>IF(N105="zákl. prenesená",J105,0)</f>
        <v>0</v>
      </c>
      <c r="BH105" s="83">
        <f>IF(N105="zníž. prenesená",J105,0)</f>
        <v>0</v>
      </c>
      <c r="BI105" s="83">
        <f>IF(N105="nulová",J105,0)</f>
        <v>0</v>
      </c>
      <c r="BJ105" s="14" t="s">
        <v>88</v>
      </c>
      <c r="BK105" s="165">
        <f>ROUND(I105*H105,3)</f>
        <v>0</v>
      </c>
      <c r="BL105" s="14" t="s">
        <v>143</v>
      </c>
      <c r="BM105" s="14" t="s">
        <v>144</v>
      </c>
    </row>
    <row r="106" spans="2:65" s="11" customFormat="1">
      <c r="B106" s="166"/>
      <c r="D106" s="167" t="s">
        <v>145</v>
      </c>
      <c r="E106" s="168" t="s">
        <v>1</v>
      </c>
      <c r="F106" s="169" t="s">
        <v>89</v>
      </c>
      <c r="H106" s="170">
        <v>49.16</v>
      </c>
      <c r="I106" s="171"/>
      <c r="L106" s="166"/>
      <c r="M106" s="172"/>
      <c r="N106" s="173"/>
      <c r="O106" s="173"/>
      <c r="P106" s="173"/>
      <c r="Q106" s="173"/>
      <c r="R106" s="173"/>
      <c r="S106" s="173"/>
      <c r="T106" s="174"/>
      <c r="AT106" s="168" t="s">
        <v>145</v>
      </c>
      <c r="AU106" s="168" t="s">
        <v>88</v>
      </c>
      <c r="AV106" s="11" t="s">
        <v>88</v>
      </c>
      <c r="AW106" s="11" t="s">
        <v>27</v>
      </c>
      <c r="AX106" s="11" t="s">
        <v>75</v>
      </c>
      <c r="AY106" s="168" t="s">
        <v>135</v>
      </c>
    </row>
    <row r="107" spans="2:65" s="1" customFormat="1" ht="16.5" customHeight="1">
      <c r="B107" s="127"/>
      <c r="C107" s="155" t="s">
        <v>88</v>
      </c>
      <c r="D107" s="155" t="s">
        <v>138</v>
      </c>
      <c r="E107" s="156" t="s">
        <v>146</v>
      </c>
      <c r="F107" s="157" t="s">
        <v>147</v>
      </c>
      <c r="G107" s="158" t="s">
        <v>148</v>
      </c>
      <c r="H107" s="159">
        <v>2.484</v>
      </c>
      <c r="I107" s="160"/>
      <c r="J107" s="159">
        <f>ROUND(I107*H107,3)</f>
        <v>0</v>
      </c>
      <c r="K107" s="157" t="s">
        <v>142</v>
      </c>
      <c r="L107" s="30"/>
      <c r="M107" s="161" t="s">
        <v>1</v>
      </c>
      <c r="N107" s="162" t="s">
        <v>39</v>
      </c>
      <c r="O107" s="49"/>
      <c r="P107" s="163">
        <f>O107*H107</f>
        <v>0</v>
      </c>
      <c r="Q107" s="163">
        <v>0</v>
      </c>
      <c r="R107" s="163">
        <f>Q107*H107</f>
        <v>0</v>
      </c>
      <c r="S107" s="163">
        <v>0</v>
      </c>
      <c r="T107" s="164">
        <f>S107*H107</f>
        <v>0</v>
      </c>
      <c r="AR107" s="14" t="s">
        <v>143</v>
      </c>
      <c r="AT107" s="14" t="s">
        <v>138</v>
      </c>
      <c r="AU107" s="14" t="s">
        <v>88</v>
      </c>
      <c r="AY107" s="14" t="s">
        <v>135</v>
      </c>
      <c r="BE107" s="83">
        <f>IF(N107="základná",J107,0)</f>
        <v>0</v>
      </c>
      <c r="BF107" s="83">
        <f>IF(N107="znížená",J107,0)</f>
        <v>0</v>
      </c>
      <c r="BG107" s="83">
        <f>IF(N107="zákl. prenesená",J107,0)</f>
        <v>0</v>
      </c>
      <c r="BH107" s="83">
        <f>IF(N107="zníž. prenesená",J107,0)</f>
        <v>0</v>
      </c>
      <c r="BI107" s="83">
        <f>IF(N107="nulová",J107,0)</f>
        <v>0</v>
      </c>
      <c r="BJ107" s="14" t="s">
        <v>88</v>
      </c>
      <c r="BK107" s="165">
        <f>ROUND(I107*H107,3)</f>
        <v>0</v>
      </c>
      <c r="BL107" s="14" t="s">
        <v>143</v>
      </c>
      <c r="BM107" s="14" t="s">
        <v>149</v>
      </c>
    </row>
    <row r="108" spans="2:65" s="1" customFormat="1" ht="16.5" customHeight="1">
      <c r="B108" s="127"/>
      <c r="C108" s="155" t="s">
        <v>150</v>
      </c>
      <c r="D108" s="155" t="s">
        <v>138</v>
      </c>
      <c r="E108" s="156" t="s">
        <v>151</v>
      </c>
      <c r="F108" s="157" t="s">
        <v>152</v>
      </c>
      <c r="G108" s="158" t="s">
        <v>148</v>
      </c>
      <c r="H108" s="159">
        <v>2.484</v>
      </c>
      <c r="I108" s="160"/>
      <c r="J108" s="159">
        <f>ROUND(I108*H108,3)</f>
        <v>0</v>
      </c>
      <c r="K108" s="157" t="s">
        <v>142</v>
      </c>
      <c r="L108" s="30"/>
      <c r="M108" s="161" t="s">
        <v>1</v>
      </c>
      <c r="N108" s="162" t="s">
        <v>39</v>
      </c>
      <c r="O108" s="49"/>
      <c r="P108" s="163">
        <f>O108*H108</f>
        <v>0</v>
      </c>
      <c r="Q108" s="163">
        <v>0</v>
      </c>
      <c r="R108" s="163">
        <f>Q108*H108</f>
        <v>0</v>
      </c>
      <c r="S108" s="163">
        <v>0</v>
      </c>
      <c r="T108" s="164">
        <f>S108*H108</f>
        <v>0</v>
      </c>
      <c r="AR108" s="14" t="s">
        <v>143</v>
      </c>
      <c r="AT108" s="14" t="s">
        <v>138</v>
      </c>
      <c r="AU108" s="14" t="s">
        <v>88</v>
      </c>
      <c r="AY108" s="14" t="s">
        <v>135</v>
      </c>
      <c r="BE108" s="83">
        <f>IF(N108="základná",J108,0)</f>
        <v>0</v>
      </c>
      <c r="BF108" s="83">
        <f>IF(N108="znížená",J108,0)</f>
        <v>0</v>
      </c>
      <c r="BG108" s="83">
        <f>IF(N108="zákl. prenesená",J108,0)</f>
        <v>0</v>
      </c>
      <c r="BH108" s="83">
        <f>IF(N108="zníž. prenesená",J108,0)</f>
        <v>0</v>
      </c>
      <c r="BI108" s="83">
        <f>IF(N108="nulová",J108,0)</f>
        <v>0</v>
      </c>
      <c r="BJ108" s="14" t="s">
        <v>88</v>
      </c>
      <c r="BK108" s="165">
        <f>ROUND(I108*H108,3)</f>
        <v>0</v>
      </c>
      <c r="BL108" s="14" t="s">
        <v>143</v>
      </c>
      <c r="BM108" s="14" t="s">
        <v>153</v>
      </c>
    </row>
    <row r="109" spans="2:65" s="1" customFormat="1" ht="16.5" customHeight="1">
      <c r="B109" s="127"/>
      <c r="C109" s="155" t="s">
        <v>143</v>
      </c>
      <c r="D109" s="155" t="s">
        <v>138</v>
      </c>
      <c r="E109" s="156" t="s">
        <v>154</v>
      </c>
      <c r="F109" s="157" t="s">
        <v>155</v>
      </c>
      <c r="G109" s="158" t="s">
        <v>148</v>
      </c>
      <c r="H109" s="159">
        <v>72.036000000000001</v>
      </c>
      <c r="I109" s="160"/>
      <c r="J109" s="159">
        <f>ROUND(I109*H109,3)</f>
        <v>0</v>
      </c>
      <c r="K109" s="157" t="s">
        <v>142</v>
      </c>
      <c r="L109" s="30"/>
      <c r="M109" s="161" t="s">
        <v>1</v>
      </c>
      <c r="N109" s="162" t="s">
        <v>39</v>
      </c>
      <c r="O109" s="49"/>
      <c r="P109" s="163">
        <f>O109*H109</f>
        <v>0</v>
      </c>
      <c r="Q109" s="163">
        <v>0</v>
      </c>
      <c r="R109" s="163">
        <f>Q109*H109</f>
        <v>0</v>
      </c>
      <c r="S109" s="163">
        <v>0</v>
      </c>
      <c r="T109" s="164">
        <f>S109*H109</f>
        <v>0</v>
      </c>
      <c r="AR109" s="14" t="s">
        <v>143</v>
      </c>
      <c r="AT109" s="14" t="s">
        <v>138</v>
      </c>
      <c r="AU109" s="14" t="s">
        <v>88</v>
      </c>
      <c r="AY109" s="14" t="s">
        <v>135</v>
      </c>
      <c r="BE109" s="83">
        <f>IF(N109="základná",J109,0)</f>
        <v>0</v>
      </c>
      <c r="BF109" s="83">
        <f>IF(N109="znížená",J109,0)</f>
        <v>0</v>
      </c>
      <c r="BG109" s="83">
        <f>IF(N109="zákl. prenesená",J109,0)</f>
        <v>0</v>
      </c>
      <c r="BH109" s="83">
        <f>IF(N109="zníž. prenesená",J109,0)</f>
        <v>0</v>
      </c>
      <c r="BI109" s="83">
        <f>IF(N109="nulová",J109,0)</f>
        <v>0</v>
      </c>
      <c r="BJ109" s="14" t="s">
        <v>88</v>
      </c>
      <c r="BK109" s="165">
        <f>ROUND(I109*H109,3)</f>
        <v>0</v>
      </c>
      <c r="BL109" s="14" t="s">
        <v>143</v>
      </c>
      <c r="BM109" s="14" t="s">
        <v>156</v>
      </c>
    </row>
    <row r="110" spans="2:65" s="11" customFormat="1">
      <c r="B110" s="166"/>
      <c r="D110" s="167" t="s">
        <v>145</v>
      </c>
      <c r="F110" s="169" t="s">
        <v>157</v>
      </c>
      <c r="H110" s="170">
        <v>72.036000000000001</v>
      </c>
      <c r="I110" s="171"/>
      <c r="L110" s="166"/>
      <c r="M110" s="172"/>
      <c r="N110" s="173"/>
      <c r="O110" s="173"/>
      <c r="P110" s="173"/>
      <c r="Q110" s="173"/>
      <c r="R110" s="173"/>
      <c r="S110" s="173"/>
      <c r="T110" s="174"/>
      <c r="AT110" s="168" t="s">
        <v>145</v>
      </c>
      <c r="AU110" s="168" t="s">
        <v>88</v>
      </c>
      <c r="AV110" s="11" t="s">
        <v>88</v>
      </c>
      <c r="AW110" s="11" t="s">
        <v>3</v>
      </c>
      <c r="AX110" s="11" t="s">
        <v>75</v>
      </c>
      <c r="AY110" s="168" t="s">
        <v>135</v>
      </c>
    </row>
    <row r="111" spans="2:65" s="1" customFormat="1" ht="16.5" customHeight="1">
      <c r="B111" s="127"/>
      <c r="C111" s="155" t="s">
        <v>158</v>
      </c>
      <c r="D111" s="155" t="s">
        <v>138</v>
      </c>
      <c r="E111" s="156" t="s">
        <v>159</v>
      </c>
      <c r="F111" s="157" t="s">
        <v>160</v>
      </c>
      <c r="G111" s="158" t="s">
        <v>148</v>
      </c>
      <c r="H111" s="159">
        <v>2.484</v>
      </c>
      <c r="I111" s="160"/>
      <c r="J111" s="159">
        <f>ROUND(I111*H111,3)</f>
        <v>0</v>
      </c>
      <c r="K111" s="157" t="s">
        <v>142</v>
      </c>
      <c r="L111" s="30"/>
      <c r="M111" s="161" t="s">
        <v>1</v>
      </c>
      <c r="N111" s="162" t="s">
        <v>39</v>
      </c>
      <c r="O111" s="49"/>
      <c r="P111" s="163">
        <f>O111*H111</f>
        <v>0</v>
      </c>
      <c r="Q111" s="163">
        <v>0</v>
      </c>
      <c r="R111" s="163">
        <f>Q111*H111</f>
        <v>0</v>
      </c>
      <c r="S111" s="163">
        <v>0</v>
      </c>
      <c r="T111" s="164">
        <f>S111*H111</f>
        <v>0</v>
      </c>
      <c r="AR111" s="14" t="s">
        <v>143</v>
      </c>
      <c r="AT111" s="14" t="s">
        <v>138</v>
      </c>
      <c r="AU111" s="14" t="s">
        <v>88</v>
      </c>
      <c r="AY111" s="14" t="s">
        <v>135</v>
      </c>
      <c r="BE111" s="83">
        <f>IF(N111="základná",J111,0)</f>
        <v>0</v>
      </c>
      <c r="BF111" s="83">
        <f>IF(N111="znížená",J111,0)</f>
        <v>0</v>
      </c>
      <c r="BG111" s="83">
        <f>IF(N111="zákl. prenesená",J111,0)</f>
        <v>0</v>
      </c>
      <c r="BH111" s="83">
        <f>IF(N111="zníž. prenesená",J111,0)</f>
        <v>0</v>
      </c>
      <c r="BI111" s="83">
        <f>IF(N111="nulová",J111,0)</f>
        <v>0</v>
      </c>
      <c r="BJ111" s="14" t="s">
        <v>88</v>
      </c>
      <c r="BK111" s="165">
        <f>ROUND(I111*H111,3)</f>
        <v>0</v>
      </c>
      <c r="BL111" s="14" t="s">
        <v>143</v>
      </c>
      <c r="BM111" s="14" t="s">
        <v>161</v>
      </c>
    </row>
    <row r="112" spans="2:65" s="1" customFormat="1" ht="16.5" customHeight="1">
      <c r="B112" s="127"/>
      <c r="C112" s="155" t="s">
        <v>162</v>
      </c>
      <c r="D112" s="155" t="s">
        <v>138</v>
      </c>
      <c r="E112" s="156" t="s">
        <v>163</v>
      </c>
      <c r="F112" s="157" t="s">
        <v>164</v>
      </c>
      <c r="G112" s="158" t="s">
        <v>148</v>
      </c>
      <c r="H112" s="159">
        <v>19.872</v>
      </c>
      <c r="I112" s="160"/>
      <c r="J112" s="159">
        <f>ROUND(I112*H112,3)</f>
        <v>0</v>
      </c>
      <c r="K112" s="157" t="s">
        <v>142</v>
      </c>
      <c r="L112" s="30"/>
      <c r="M112" s="161" t="s">
        <v>1</v>
      </c>
      <c r="N112" s="162" t="s">
        <v>39</v>
      </c>
      <c r="O112" s="49"/>
      <c r="P112" s="163">
        <f>O112*H112</f>
        <v>0</v>
      </c>
      <c r="Q112" s="163">
        <v>0</v>
      </c>
      <c r="R112" s="163">
        <f>Q112*H112</f>
        <v>0</v>
      </c>
      <c r="S112" s="163">
        <v>0</v>
      </c>
      <c r="T112" s="164">
        <f>S112*H112</f>
        <v>0</v>
      </c>
      <c r="AR112" s="14" t="s">
        <v>143</v>
      </c>
      <c r="AT112" s="14" t="s">
        <v>138</v>
      </c>
      <c r="AU112" s="14" t="s">
        <v>88</v>
      </c>
      <c r="AY112" s="14" t="s">
        <v>135</v>
      </c>
      <c r="BE112" s="83">
        <f>IF(N112="základná",J112,0)</f>
        <v>0</v>
      </c>
      <c r="BF112" s="83">
        <f>IF(N112="znížená",J112,0)</f>
        <v>0</v>
      </c>
      <c r="BG112" s="83">
        <f>IF(N112="zákl. prenesená",J112,0)</f>
        <v>0</v>
      </c>
      <c r="BH112" s="83">
        <f>IF(N112="zníž. prenesená",J112,0)</f>
        <v>0</v>
      </c>
      <c r="BI112" s="83">
        <f>IF(N112="nulová",J112,0)</f>
        <v>0</v>
      </c>
      <c r="BJ112" s="14" t="s">
        <v>88</v>
      </c>
      <c r="BK112" s="165">
        <f>ROUND(I112*H112,3)</f>
        <v>0</v>
      </c>
      <c r="BL112" s="14" t="s">
        <v>143</v>
      </c>
      <c r="BM112" s="14" t="s">
        <v>165</v>
      </c>
    </row>
    <row r="113" spans="2:65" s="11" customFormat="1">
      <c r="B113" s="166"/>
      <c r="D113" s="167" t="s">
        <v>145</v>
      </c>
      <c r="F113" s="169" t="s">
        <v>166</v>
      </c>
      <c r="H113" s="170">
        <v>19.872</v>
      </c>
      <c r="I113" s="171"/>
      <c r="L113" s="166"/>
      <c r="M113" s="172"/>
      <c r="N113" s="173"/>
      <c r="O113" s="173"/>
      <c r="P113" s="173"/>
      <c r="Q113" s="173"/>
      <c r="R113" s="173"/>
      <c r="S113" s="173"/>
      <c r="T113" s="174"/>
      <c r="AT113" s="168" t="s">
        <v>145</v>
      </c>
      <c r="AU113" s="168" t="s">
        <v>88</v>
      </c>
      <c r="AV113" s="11" t="s">
        <v>88</v>
      </c>
      <c r="AW113" s="11" t="s">
        <v>3</v>
      </c>
      <c r="AX113" s="11" t="s">
        <v>75</v>
      </c>
      <c r="AY113" s="168" t="s">
        <v>135</v>
      </c>
    </row>
    <row r="114" spans="2:65" s="1" customFormat="1" ht="16.5" customHeight="1">
      <c r="B114" s="127"/>
      <c r="C114" s="155" t="s">
        <v>167</v>
      </c>
      <c r="D114" s="155" t="s">
        <v>138</v>
      </c>
      <c r="E114" s="156" t="s">
        <v>168</v>
      </c>
      <c r="F114" s="157" t="s">
        <v>169</v>
      </c>
      <c r="G114" s="158" t="s">
        <v>148</v>
      </c>
      <c r="H114" s="159">
        <v>2.484</v>
      </c>
      <c r="I114" s="160"/>
      <c r="J114" s="159">
        <f>ROUND(I114*H114,3)</f>
        <v>0</v>
      </c>
      <c r="K114" s="157" t="s">
        <v>142</v>
      </c>
      <c r="L114" s="30"/>
      <c r="M114" s="161" t="s">
        <v>1</v>
      </c>
      <c r="N114" s="162" t="s">
        <v>39</v>
      </c>
      <c r="O114" s="49"/>
      <c r="P114" s="163">
        <f>O114*H114</f>
        <v>0</v>
      </c>
      <c r="Q114" s="163">
        <v>0</v>
      </c>
      <c r="R114" s="163">
        <f>Q114*H114</f>
        <v>0</v>
      </c>
      <c r="S114" s="163">
        <v>0</v>
      </c>
      <c r="T114" s="164">
        <f>S114*H114</f>
        <v>0</v>
      </c>
      <c r="AR114" s="14" t="s">
        <v>143</v>
      </c>
      <c r="AT114" s="14" t="s">
        <v>138</v>
      </c>
      <c r="AU114" s="14" t="s">
        <v>88</v>
      </c>
      <c r="AY114" s="14" t="s">
        <v>135</v>
      </c>
      <c r="BE114" s="83">
        <f>IF(N114="základná",J114,0)</f>
        <v>0</v>
      </c>
      <c r="BF114" s="83">
        <f>IF(N114="znížená",J114,0)</f>
        <v>0</v>
      </c>
      <c r="BG114" s="83">
        <f>IF(N114="zákl. prenesená",J114,0)</f>
        <v>0</v>
      </c>
      <c r="BH114" s="83">
        <f>IF(N114="zníž. prenesená",J114,0)</f>
        <v>0</v>
      </c>
      <c r="BI114" s="83">
        <f>IF(N114="nulová",J114,0)</f>
        <v>0</v>
      </c>
      <c r="BJ114" s="14" t="s">
        <v>88</v>
      </c>
      <c r="BK114" s="165">
        <f>ROUND(I114*H114,3)</f>
        <v>0</v>
      </c>
      <c r="BL114" s="14" t="s">
        <v>143</v>
      </c>
      <c r="BM114" s="14" t="s">
        <v>170</v>
      </c>
    </row>
    <row r="115" spans="2:65" s="10" customFormat="1" ht="22.9" customHeight="1">
      <c r="B115" s="142"/>
      <c r="D115" s="143" t="s">
        <v>66</v>
      </c>
      <c r="E115" s="153" t="s">
        <v>171</v>
      </c>
      <c r="F115" s="153" t="s">
        <v>172</v>
      </c>
      <c r="I115" s="145"/>
      <c r="J115" s="154">
        <f>BK115</f>
        <v>0</v>
      </c>
      <c r="L115" s="142"/>
      <c r="M115" s="147"/>
      <c r="N115" s="148"/>
      <c r="O115" s="148"/>
      <c r="P115" s="149">
        <f>P116</f>
        <v>0</v>
      </c>
      <c r="Q115" s="148"/>
      <c r="R115" s="149">
        <f>R116</f>
        <v>0</v>
      </c>
      <c r="S115" s="148"/>
      <c r="T115" s="150">
        <f>T116</f>
        <v>0</v>
      </c>
      <c r="AR115" s="143" t="s">
        <v>75</v>
      </c>
      <c r="AT115" s="151" t="s">
        <v>66</v>
      </c>
      <c r="AU115" s="151" t="s">
        <v>75</v>
      </c>
      <c r="AY115" s="143" t="s">
        <v>135</v>
      </c>
      <c r="BK115" s="152">
        <f>BK116</f>
        <v>0</v>
      </c>
    </row>
    <row r="116" spans="2:65" s="1" customFormat="1" ht="16.5" customHeight="1">
      <c r="B116" s="127"/>
      <c r="C116" s="155" t="s">
        <v>173</v>
      </c>
      <c r="D116" s="155" t="s">
        <v>138</v>
      </c>
      <c r="E116" s="156" t="s">
        <v>174</v>
      </c>
      <c r="F116" s="157" t="s">
        <v>175</v>
      </c>
      <c r="G116" s="158" t="s">
        <v>148</v>
      </c>
      <c r="H116" s="159">
        <v>2E-3</v>
      </c>
      <c r="I116" s="160"/>
      <c r="J116" s="159">
        <f>ROUND(I116*H116,3)</f>
        <v>0</v>
      </c>
      <c r="K116" s="157" t="s">
        <v>142</v>
      </c>
      <c r="L116" s="30"/>
      <c r="M116" s="161" t="s">
        <v>1</v>
      </c>
      <c r="N116" s="162" t="s">
        <v>39</v>
      </c>
      <c r="O116" s="49"/>
      <c r="P116" s="163">
        <f>O116*H116</f>
        <v>0</v>
      </c>
      <c r="Q116" s="163">
        <v>0</v>
      </c>
      <c r="R116" s="163">
        <f>Q116*H116</f>
        <v>0</v>
      </c>
      <c r="S116" s="163">
        <v>0</v>
      </c>
      <c r="T116" s="164">
        <f>S116*H116</f>
        <v>0</v>
      </c>
      <c r="AR116" s="14" t="s">
        <v>143</v>
      </c>
      <c r="AT116" s="14" t="s">
        <v>138</v>
      </c>
      <c r="AU116" s="14" t="s">
        <v>88</v>
      </c>
      <c r="AY116" s="14" t="s">
        <v>135</v>
      </c>
      <c r="BE116" s="83">
        <f>IF(N116="základná",J116,0)</f>
        <v>0</v>
      </c>
      <c r="BF116" s="83">
        <f>IF(N116="znížená",J116,0)</f>
        <v>0</v>
      </c>
      <c r="BG116" s="83">
        <f>IF(N116="zákl. prenesená",J116,0)</f>
        <v>0</v>
      </c>
      <c r="BH116" s="83">
        <f>IF(N116="zníž. prenesená",J116,0)</f>
        <v>0</v>
      </c>
      <c r="BI116" s="83">
        <f>IF(N116="nulová",J116,0)</f>
        <v>0</v>
      </c>
      <c r="BJ116" s="14" t="s">
        <v>88</v>
      </c>
      <c r="BK116" s="165">
        <f>ROUND(I116*H116,3)</f>
        <v>0</v>
      </c>
      <c r="BL116" s="14" t="s">
        <v>143</v>
      </c>
      <c r="BM116" s="14" t="s">
        <v>176</v>
      </c>
    </row>
    <row r="117" spans="2:65" s="10" customFormat="1" ht="25.9" customHeight="1">
      <c r="B117" s="142"/>
      <c r="D117" s="143" t="s">
        <v>66</v>
      </c>
      <c r="E117" s="144" t="s">
        <v>177</v>
      </c>
      <c r="F117" s="144" t="s">
        <v>178</v>
      </c>
      <c r="I117" s="145"/>
      <c r="J117" s="146">
        <f>BK117</f>
        <v>0</v>
      </c>
      <c r="L117" s="142"/>
      <c r="M117" s="147"/>
      <c r="N117" s="148"/>
      <c r="O117" s="148"/>
      <c r="P117" s="149">
        <f>P118+P125+P135+P152+P155</f>
        <v>0</v>
      </c>
      <c r="Q117" s="148"/>
      <c r="R117" s="149">
        <f>R118+R125+R135+R152+R155</f>
        <v>0.91698250999999997</v>
      </c>
      <c r="S117" s="148"/>
      <c r="T117" s="150">
        <f>T118+T125+T135+T152+T155</f>
        <v>2.4840800000000001</v>
      </c>
      <c r="AR117" s="143" t="s">
        <v>88</v>
      </c>
      <c r="AT117" s="151" t="s">
        <v>66</v>
      </c>
      <c r="AU117" s="151" t="s">
        <v>67</v>
      </c>
      <c r="AY117" s="143" t="s">
        <v>135</v>
      </c>
      <c r="BK117" s="152">
        <f>BK118+BK125+BK135+BK152+BK155</f>
        <v>0</v>
      </c>
    </row>
    <row r="118" spans="2:65" s="10" customFormat="1" ht="22.9" customHeight="1">
      <c r="B118" s="142"/>
      <c r="D118" s="143" t="s">
        <v>66</v>
      </c>
      <c r="E118" s="153" t="s">
        <v>179</v>
      </c>
      <c r="F118" s="153" t="s">
        <v>180</v>
      </c>
      <c r="I118" s="145"/>
      <c r="J118" s="154">
        <f>BK118</f>
        <v>0</v>
      </c>
      <c r="L118" s="142"/>
      <c r="M118" s="147"/>
      <c r="N118" s="148"/>
      <c r="O118" s="148"/>
      <c r="P118" s="149">
        <f>SUM(P119:P124)</f>
        <v>0</v>
      </c>
      <c r="Q118" s="148"/>
      <c r="R118" s="149">
        <f>SUM(R119:R124)</f>
        <v>0</v>
      </c>
      <c r="S118" s="148"/>
      <c r="T118" s="150">
        <f>SUM(T119:T124)</f>
        <v>2.2613599999999998</v>
      </c>
      <c r="AR118" s="143" t="s">
        <v>88</v>
      </c>
      <c r="AT118" s="151" t="s">
        <v>66</v>
      </c>
      <c r="AU118" s="151" t="s">
        <v>75</v>
      </c>
      <c r="AY118" s="143" t="s">
        <v>135</v>
      </c>
      <c r="BK118" s="152">
        <f>SUM(BK119:BK124)</f>
        <v>0</v>
      </c>
    </row>
    <row r="119" spans="2:65" s="1" customFormat="1" ht="16.5" customHeight="1">
      <c r="B119" s="127"/>
      <c r="C119" s="155" t="s">
        <v>136</v>
      </c>
      <c r="D119" s="155" t="s">
        <v>138</v>
      </c>
      <c r="E119" s="156" t="s">
        <v>181</v>
      </c>
      <c r="F119" s="157" t="s">
        <v>182</v>
      </c>
      <c r="G119" s="158" t="s">
        <v>141</v>
      </c>
      <c r="H119" s="159">
        <v>49.16</v>
      </c>
      <c r="I119" s="160"/>
      <c r="J119" s="159">
        <f>ROUND(I119*H119,3)</f>
        <v>0</v>
      </c>
      <c r="K119" s="157" t="s">
        <v>142</v>
      </c>
      <c r="L119" s="30"/>
      <c r="M119" s="161" t="s">
        <v>1</v>
      </c>
      <c r="N119" s="162" t="s">
        <v>39</v>
      </c>
      <c r="O119" s="49"/>
      <c r="P119" s="163">
        <f>O119*H119</f>
        <v>0</v>
      </c>
      <c r="Q119" s="163">
        <v>0</v>
      </c>
      <c r="R119" s="163">
        <f>Q119*H119</f>
        <v>0</v>
      </c>
      <c r="S119" s="163">
        <v>1.6E-2</v>
      </c>
      <c r="T119" s="164">
        <f>S119*H119</f>
        <v>0.78655999999999993</v>
      </c>
      <c r="AR119" s="14" t="s">
        <v>183</v>
      </c>
      <c r="AT119" s="14" t="s">
        <v>138</v>
      </c>
      <c r="AU119" s="14" t="s">
        <v>88</v>
      </c>
      <c r="AY119" s="14" t="s">
        <v>135</v>
      </c>
      <c r="BE119" s="83">
        <f>IF(N119="základná",J119,0)</f>
        <v>0</v>
      </c>
      <c r="BF119" s="83">
        <f>IF(N119="znížená",J119,0)</f>
        <v>0</v>
      </c>
      <c r="BG119" s="83">
        <f>IF(N119="zákl. prenesená",J119,0)</f>
        <v>0</v>
      </c>
      <c r="BH119" s="83">
        <f>IF(N119="zníž. prenesená",J119,0)</f>
        <v>0</v>
      </c>
      <c r="BI119" s="83">
        <f>IF(N119="nulová",J119,0)</f>
        <v>0</v>
      </c>
      <c r="BJ119" s="14" t="s">
        <v>88</v>
      </c>
      <c r="BK119" s="165">
        <f>ROUND(I119*H119,3)</f>
        <v>0</v>
      </c>
      <c r="BL119" s="14" t="s">
        <v>183</v>
      </c>
      <c r="BM119" s="14" t="s">
        <v>184</v>
      </c>
    </row>
    <row r="120" spans="2:65" s="11" customFormat="1">
      <c r="B120" s="166"/>
      <c r="D120" s="167" t="s">
        <v>145</v>
      </c>
      <c r="E120" s="168" t="s">
        <v>1</v>
      </c>
      <c r="F120" s="169" t="s">
        <v>185</v>
      </c>
      <c r="H120" s="170">
        <v>49.16</v>
      </c>
      <c r="I120" s="171"/>
      <c r="L120" s="166"/>
      <c r="M120" s="172"/>
      <c r="N120" s="173"/>
      <c r="O120" s="173"/>
      <c r="P120" s="173"/>
      <c r="Q120" s="173"/>
      <c r="R120" s="173"/>
      <c r="S120" s="173"/>
      <c r="T120" s="174"/>
      <c r="AT120" s="168" t="s">
        <v>145</v>
      </c>
      <c r="AU120" s="168" t="s">
        <v>88</v>
      </c>
      <c r="AV120" s="11" t="s">
        <v>88</v>
      </c>
      <c r="AW120" s="11" t="s">
        <v>27</v>
      </c>
      <c r="AX120" s="11" t="s">
        <v>67</v>
      </c>
      <c r="AY120" s="168" t="s">
        <v>135</v>
      </c>
    </row>
    <row r="121" spans="2:65" s="12" customFormat="1">
      <c r="B121" s="175"/>
      <c r="D121" s="167" t="s">
        <v>145</v>
      </c>
      <c r="E121" s="176" t="s">
        <v>89</v>
      </c>
      <c r="F121" s="177" t="s">
        <v>186</v>
      </c>
      <c r="H121" s="178">
        <v>49.16</v>
      </c>
      <c r="I121" s="179"/>
      <c r="L121" s="175"/>
      <c r="M121" s="180"/>
      <c r="N121" s="181"/>
      <c r="O121" s="181"/>
      <c r="P121" s="181"/>
      <c r="Q121" s="181"/>
      <c r="R121" s="181"/>
      <c r="S121" s="181"/>
      <c r="T121" s="182"/>
      <c r="AT121" s="176" t="s">
        <v>145</v>
      </c>
      <c r="AU121" s="176" t="s">
        <v>88</v>
      </c>
      <c r="AV121" s="12" t="s">
        <v>143</v>
      </c>
      <c r="AW121" s="12" t="s">
        <v>27</v>
      </c>
      <c r="AX121" s="12" t="s">
        <v>75</v>
      </c>
      <c r="AY121" s="176" t="s">
        <v>135</v>
      </c>
    </row>
    <row r="122" spans="2:65" s="1" customFormat="1" ht="16.5" customHeight="1">
      <c r="B122" s="127"/>
      <c r="C122" s="155" t="s">
        <v>187</v>
      </c>
      <c r="D122" s="155" t="s">
        <v>138</v>
      </c>
      <c r="E122" s="156" t="s">
        <v>188</v>
      </c>
      <c r="F122" s="157" t="s">
        <v>189</v>
      </c>
      <c r="G122" s="158" t="s">
        <v>141</v>
      </c>
      <c r="H122" s="159">
        <v>49.16</v>
      </c>
      <c r="I122" s="160"/>
      <c r="J122" s="159">
        <f>ROUND(I122*H122,3)</f>
        <v>0</v>
      </c>
      <c r="K122" s="157" t="s">
        <v>1</v>
      </c>
      <c r="L122" s="30"/>
      <c r="M122" s="161" t="s">
        <v>1</v>
      </c>
      <c r="N122" s="162" t="s">
        <v>39</v>
      </c>
      <c r="O122" s="49"/>
      <c r="P122" s="163">
        <f>O122*H122</f>
        <v>0</v>
      </c>
      <c r="Q122" s="163">
        <v>0</v>
      </c>
      <c r="R122" s="163">
        <f>Q122*H122</f>
        <v>0</v>
      </c>
      <c r="S122" s="163">
        <v>0.03</v>
      </c>
      <c r="T122" s="164">
        <f>S122*H122</f>
        <v>1.4747999999999999</v>
      </c>
      <c r="AR122" s="14" t="s">
        <v>183</v>
      </c>
      <c r="AT122" s="14" t="s">
        <v>138</v>
      </c>
      <c r="AU122" s="14" t="s">
        <v>88</v>
      </c>
      <c r="AY122" s="14" t="s">
        <v>135</v>
      </c>
      <c r="BE122" s="83">
        <f>IF(N122="základná",J122,0)</f>
        <v>0</v>
      </c>
      <c r="BF122" s="83">
        <f>IF(N122="znížená",J122,0)</f>
        <v>0</v>
      </c>
      <c r="BG122" s="83">
        <f>IF(N122="zákl. prenesená",J122,0)</f>
        <v>0</v>
      </c>
      <c r="BH122" s="83">
        <f>IF(N122="zníž. prenesená",J122,0)</f>
        <v>0</v>
      </c>
      <c r="BI122" s="83">
        <f>IF(N122="nulová",J122,0)</f>
        <v>0</v>
      </c>
      <c r="BJ122" s="14" t="s">
        <v>88</v>
      </c>
      <c r="BK122" s="165">
        <f>ROUND(I122*H122,3)</f>
        <v>0</v>
      </c>
      <c r="BL122" s="14" t="s">
        <v>183</v>
      </c>
      <c r="BM122" s="14" t="s">
        <v>190</v>
      </c>
    </row>
    <row r="123" spans="2:65" s="11" customFormat="1">
      <c r="B123" s="166"/>
      <c r="D123" s="167" t="s">
        <v>145</v>
      </c>
      <c r="E123" s="168" t="s">
        <v>1</v>
      </c>
      <c r="F123" s="169" t="s">
        <v>89</v>
      </c>
      <c r="H123" s="170">
        <v>49.16</v>
      </c>
      <c r="I123" s="171"/>
      <c r="L123" s="166"/>
      <c r="M123" s="172"/>
      <c r="N123" s="173"/>
      <c r="O123" s="173"/>
      <c r="P123" s="173"/>
      <c r="Q123" s="173"/>
      <c r="R123" s="173"/>
      <c r="S123" s="173"/>
      <c r="T123" s="174"/>
      <c r="AT123" s="168" t="s">
        <v>145</v>
      </c>
      <c r="AU123" s="168" t="s">
        <v>88</v>
      </c>
      <c r="AV123" s="11" t="s">
        <v>88</v>
      </c>
      <c r="AW123" s="11" t="s">
        <v>27</v>
      </c>
      <c r="AX123" s="11" t="s">
        <v>75</v>
      </c>
      <c r="AY123" s="168" t="s">
        <v>135</v>
      </c>
    </row>
    <row r="124" spans="2:65" s="1" customFormat="1" ht="16.5" customHeight="1">
      <c r="B124" s="127"/>
      <c r="C124" s="155" t="s">
        <v>191</v>
      </c>
      <c r="D124" s="155" t="s">
        <v>138</v>
      </c>
      <c r="E124" s="156" t="s">
        <v>192</v>
      </c>
      <c r="F124" s="157" t="s">
        <v>193</v>
      </c>
      <c r="G124" s="158" t="s">
        <v>194</v>
      </c>
      <c r="H124" s="160"/>
      <c r="I124" s="160"/>
      <c r="J124" s="159">
        <f>ROUND(I124*H124,3)</f>
        <v>0</v>
      </c>
      <c r="K124" s="157" t="s">
        <v>142</v>
      </c>
      <c r="L124" s="30"/>
      <c r="M124" s="161" t="s">
        <v>1</v>
      </c>
      <c r="N124" s="162" t="s">
        <v>39</v>
      </c>
      <c r="O124" s="49"/>
      <c r="P124" s="163">
        <f>O124*H124</f>
        <v>0</v>
      </c>
      <c r="Q124" s="163">
        <v>0</v>
      </c>
      <c r="R124" s="163">
        <f>Q124*H124</f>
        <v>0</v>
      </c>
      <c r="S124" s="163">
        <v>0</v>
      </c>
      <c r="T124" s="164">
        <f>S124*H124</f>
        <v>0</v>
      </c>
      <c r="AR124" s="14" t="s">
        <v>183</v>
      </c>
      <c r="AT124" s="14" t="s">
        <v>138</v>
      </c>
      <c r="AU124" s="14" t="s">
        <v>88</v>
      </c>
      <c r="AY124" s="14" t="s">
        <v>135</v>
      </c>
      <c r="BE124" s="83">
        <f>IF(N124="základná",J124,0)</f>
        <v>0</v>
      </c>
      <c r="BF124" s="83">
        <f>IF(N124="znížená",J124,0)</f>
        <v>0</v>
      </c>
      <c r="BG124" s="83">
        <f>IF(N124="zákl. prenesená",J124,0)</f>
        <v>0</v>
      </c>
      <c r="BH124" s="83">
        <f>IF(N124="zníž. prenesená",J124,0)</f>
        <v>0</v>
      </c>
      <c r="BI124" s="83">
        <f>IF(N124="nulová",J124,0)</f>
        <v>0</v>
      </c>
      <c r="BJ124" s="14" t="s">
        <v>88</v>
      </c>
      <c r="BK124" s="165">
        <f>ROUND(I124*H124,3)</f>
        <v>0</v>
      </c>
      <c r="BL124" s="14" t="s">
        <v>183</v>
      </c>
      <c r="BM124" s="14" t="s">
        <v>195</v>
      </c>
    </row>
    <row r="125" spans="2:65" s="10" customFormat="1" ht="22.9" customHeight="1">
      <c r="B125" s="142"/>
      <c r="D125" s="143" t="s">
        <v>66</v>
      </c>
      <c r="E125" s="153" t="s">
        <v>196</v>
      </c>
      <c r="F125" s="153" t="s">
        <v>197</v>
      </c>
      <c r="I125" s="145"/>
      <c r="J125" s="154">
        <f>BK125</f>
        <v>0</v>
      </c>
      <c r="L125" s="142"/>
      <c r="M125" s="147"/>
      <c r="N125" s="148"/>
      <c r="O125" s="148"/>
      <c r="P125" s="149">
        <f>SUM(P126:P134)</f>
        <v>0</v>
      </c>
      <c r="Q125" s="148"/>
      <c r="R125" s="149">
        <f>SUM(R126:R134)</f>
        <v>2.9594000000000002E-2</v>
      </c>
      <c r="S125" s="148"/>
      <c r="T125" s="150">
        <f>SUM(T126:T134)</f>
        <v>9.4900000000000012E-2</v>
      </c>
      <c r="AR125" s="143" t="s">
        <v>88</v>
      </c>
      <c r="AT125" s="151" t="s">
        <v>66</v>
      </c>
      <c r="AU125" s="151" t="s">
        <v>75</v>
      </c>
      <c r="AY125" s="143" t="s">
        <v>135</v>
      </c>
      <c r="BK125" s="152">
        <f>SUM(BK126:BK134)</f>
        <v>0</v>
      </c>
    </row>
    <row r="126" spans="2:65" s="1" customFormat="1" ht="16.5" customHeight="1">
      <c r="B126" s="127"/>
      <c r="C126" s="155" t="s">
        <v>198</v>
      </c>
      <c r="D126" s="155" t="s">
        <v>138</v>
      </c>
      <c r="E126" s="156" t="s">
        <v>199</v>
      </c>
      <c r="F126" s="157" t="s">
        <v>200</v>
      </c>
      <c r="G126" s="158" t="s">
        <v>141</v>
      </c>
      <c r="H126" s="159">
        <v>5</v>
      </c>
      <c r="I126" s="160"/>
      <c r="J126" s="159">
        <f>ROUND(I126*H126,3)</f>
        <v>0</v>
      </c>
      <c r="K126" s="157" t="s">
        <v>142</v>
      </c>
      <c r="L126" s="30"/>
      <c r="M126" s="161" t="s">
        <v>1</v>
      </c>
      <c r="N126" s="162" t="s">
        <v>39</v>
      </c>
      <c r="O126" s="49"/>
      <c r="P126" s="163">
        <f>O126*H126</f>
        <v>0</v>
      </c>
      <c r="Q126" s="163">
        <v>0</v>
      </c>
      <c r="R126" s="163">
        <f>Q126*H126</f>
        <v>0</v>
      </c>
      <c r="S126" s="163">
        <v>1.098E-2</v>
      </c>
      <c r="T126" s="164">
        <f>S126*H126</f>
        <v>5.4900000000000004E-2</v>
      </c>
      <c r="AR126" s="14" t="s">
        <v>183</v>
      </c>
      <c r="AT126" s="14" t="s">
        <v>138</v>
      </c>
      <c r="AU126" s="14" t="s">
        <v>88</v>
      </c>
      <c r="AY126" s="14" t="s">
        <v>135</v>
      </c>
      <c r="BE126" s="83">
        <f>IF(N126="základná",J126,0)</f>
        <v>0</v>
      </c>
      <c r="BF126" s="83">
        <f>IF(N126="znížená",J126,0)</f>
        <v>0</v>
      </c>
      <c r="BG126" s="83">
        <f>IF(N126="zákl. prenesená",J126,0)</f>
        <v>0</v>
      </c>
      <c r="BH126" s="83">
        <f>IF(N126="zníž. prenesená",J126,0)</f>
        <v>0</v>
      </c>
      <c r="BI126" s="83">
        <f>IF(N126="nulová",J126,0)</f>
        <v>0</v>
      </c>
      <c r="BJ126" s="14" t="s">
        <v>88</v>
      </c>
      <c r="BK126" s="165">
        <f>ROUND(I126*H126,3)</f>
        <v>0</v>
      </c>
      <c r="BL126" s="14" t="s">
        <v>183</v>
      </c>
      <c r="BM126" s="14" t="s">
        <v>201</v>
      </c>
    </row>
    <row r="127" spans="2:65" s="1" customFormat="1" ht="16.5" customHeight="1">
      <c r="B127" s="127"/>
      <c r="C127" s="155" t="s">
        <v>202</v>
      </c>
      <c r="D127" s="155" t="s">
        <v>138</v>
      </c>
      <c r="E127" s="156" t="s">
        <v>203</v>
      </c>
      <c r="F127" s="157" t="s">
        <v>204</v>
      </c>
      <c r="G127" s="158" t="s">
        <v>141</v>
      </c>
      <c r="H127" s="159">
        <v>5</v>
      </c>
      <c r="I127" s="160"/>
      <c r="J127" s="159">
        <f>ROUND(I127*H127,3)</f>
        <v>0</v>
      </c>
      <c r="K127" s="157" t="s">
        <v>142</v>
      </c>
      <c r="L127" s="30"/>
      <c r="M127" s="161" t="s">
        <v>1</v>
      </c>
      <c r="N127" s="162" t="s">
        <v>39</v>
      </c>
      <c r="O127" s="49"/>
      <c r="P127" s="163">
        <f>O127*H127</f>
        <v>0</v>
      </c>
      <c r="Q127" s="163">
        <v>0</v>
      </c>
      <c r="R127" s="163">
        <f>Q127*H127</f>
        <v>0</v>
      </c>
      <c r="S127" s="163">
        <v>8.0000000000000002E-3</v>
      </c>
      <c r="T127" s="164">
        <f>S127*H127</f>
        <v>0.04</v>
      </c>
      <c r="AR127" s="14" t="s">
        <v>183</v>
      </c>
      <c r="AT127" s="14" t="s">
        <v>138</v>
      </c>
      <c r="AU127" s="14" t="s">
        <v>88</v>
      </c>
      <c r="AY127" s="14" t="s">
        <v>135</v>
      </c>
      <c r="BE127" s="83">
        <f>IF(N127="základná",J127,0)</f>
        <v>0</v>
      </c>
      <c r="BF127" s="83">
        <f>IF(N127="znížená",J127,0)</f>
        <v>0</v>
      </c>
      <c r="BG127" s="83">
        <f>IF(N127="zákl. prenesená",J127,0)</f>
        <v>0</v>
      </c>
      <c r="BH127" s="83">
        <f>IF(N127="zníž. prenesená",J127,0)</f>
        <v>0</v>
      </c>
      <c r="BI127" s="83">
        <f>IF(N127="nulová",J127,0)</f>
        <v>0</v>
      </c>
      <c r="BJ127" s="14" t="s">
        <v>88</v>
      </c>
      <c r="BK127" s="165">
        <f>ROUND(I127*H127,3)</f>
        <v>0</v>
      </c>
      <c r="BL127" s="14" t="s">
        <v>183</v>
      </c>
      <c r="BM127" s="14" t="s">
        <v>205</v>
      </c>
    </row>
    <row r="128" spans="2:65" s="1" customFormat="1" ht="16.5" customHeight="1">
      <c r="B128" s="127"/>
      <c r="C128" s="155" t="s">
        <v>206</v>
      </c>
      <c r="D128" s="155" t="s">
        <v>138</v>
      </c>
      <c r="E128" s="156" t="s">
        <v>207</v>
      </c>
      <c r="F128" s="157" t="s">
        <v>208</v>
      </c>
      <c r="G128" s="158" t="s">
        <v>141</v>
      </c>
      <c r="H128" s="159">
        <v>5</v>
      </c>
      <c r="I128" s="160"/>
      <c r="J128" s="159">
        <f>ROUND(I128*H128,3)</f>
        <v>0</v>
      </c>
      <c r="K128" s="157" t="s">
        <v>142</v>
      </c>
      <c r="L128" s="30"/>
      <c r="M128" s="161" t="s">
        <v>1</v>
      </c>
      <c r="N128" s="162" t="s">
        <v>39</v>
      </c>
      <c r="O128" s="49"/>
      <c r="P128" s="163">
        <f>O128*H128</f>
        <v>0</v>
      </c>
      <c r="Q128" s="163">
        <v>2.0000000000000002E-5</v>
      </c>
      <c r="R128" s="163">
        <f>Q128*H128</f>
        <v>1E-4</v>
      </c>
      <c r="S128" s="163">
        <v>0</v>
      </c>
      <c r="T128" s="164">
        <f>S128*H128</f>
        <v>0</v>
      </c>
      <c r="AR128" s="14" t="s">
        <v>183</v>
      </c>
      <c r="AT128" s="14" t="s">
        <v>138</v>
      </c>
      <c r="AU128" s="14" t="s">
        <v>88</v>
      </c>
      <c r="AY128" s="14" t="s">
        <v>135</v>
      </c>
      <c r="BE128" s="83">
        <f>IF(N128="základná",J128,0)</f>
        <v>0</v>
      </c>
      <c r="BF128" s="83">
        <f>IF(N128="znížená",J128,0)</f>
        <v>0</v>
      </c>
      <c r="BG128" s="83">
        <f>IF(N128="zákl. prenesená",J128,0)</f>
        <v>0</v>
      </c>
      <c r="BH128" s="83">
        <f>IF(N128="zníž. prenesená",J128,0)</f>
        <v>0</v>
      </c>
      <c r="BI128" s="83">
        <f>IF(N128="nulová",J128,0)</f>
        <v>0</v>
      </c>
      <c r="BJ128" s="14" t="s">
        <v>88</v>
      </c>
      <c r="BK128" s="165">
        <f>ROUND(I128*H128,3)</f>
        <v>0</v>
      </c>
      <c r="BL128" s="14" t="s">
        <v>183</v>
      </c>
      <c r="BM128" s="14" t="s">
        <v>209</v>
      </c>
    </row>
    <row r="129" spans="2:65" s="1" customFormat="1" ht="16.5" customHeight="1">
      <c r="B129" s="127"/>
      <c r="C129" s="183" t="s">
        <v>210</v>
      </c>
      <c r="D129" s="183" t="s">
        <v>211</v>
      </c>
      <c r="E129" s="184" t="s">
        <v>212</v>
      </c>
      <c r="F129" s="185" t="s">
        <v>213</v>
      </c>
      <c r="G129" s="186" t="s">
        <v>141</v>
      </c>
      <c r="H129" s="187">
        <v>5.2</v>
      </c>
      <c r="I129" s="188"/>
      <c r="J129" s="187">
        <f>ROUND(I129*H129,3)</f>
        <v>0</v>
      </c>
      <c r="K129" s="185" t="s">
        <v>1</v>
      </c>
      <c r="L129" s="189"/>
      <c r="M129" s="190" t="s">
        <v>1</v>
      </c>
      <c r="N129" s="191" t="s">
        <v>39</v>
      </c>
      <c r="O129" s="49"/>
      <c r="P129" s="163">
        <f>O129*H129</f>
        <v>0</v>
      </c>
      <c r="Q129" s="163">
        <v>1.2199999999999999E-3</v>
      </c>
      <c r="R129" s="163">
        <f>Q129*H129</f>
        <v>6.3439999999999998E-3</v>
      </c>
      <c r="S129" s="163">
        <v>0</v>
      </c>
      <c r="T129" s="164">
        <f>S129*H129</f>
        <v>0</v>
      </c>
      <c r="AR129" s="14" t="s">
        <v>214</v>
      </c>
      <c r="AT129" s="14" t="s">
        <v>211</v>
      </c>
      <c r="AU129" s="14" t="s">
        <v>88</v>
      </c>
      <c r="AY129" s="14" t="s">
        <v>135</v>
      </c>
      <c r="BE129" s="83">
        <f>IF(N129="základná",J129,0)</f>
        <v>0</v>
      </c>
      <c r="BF129" s="83">
        <f>IF(N129="znížená",J129,0)</f>
        <v>0</v>
      </c>
      <c r="BG129" s="83">
        <f>IF(N129="zákl. prenesená",J129,0)</f>
        <v>0</v>
      </c>
      <c r="BH129" s="83">
        <f>IF(N129="zníž. prenesená",J129,0)</f>
        <v>0</v>
      </c>
      <c r="BI129" s="83">
        <f>IF(N129="nulová",J129,0)</f>
        <v>0</v>
      </c>
      <c r="BJ129" s="14" t="s">
        <v>88</v>
      </c>
      <c r="BK129" s="165">
        <f>ROUND(I129*H129,3)</f>
        <v>0</v>
      </c>
      <c r="BL129" s="14" t="s">
        <v>183</v>
      </c>
      <c r="BM129" s="14" t="s">
        <v>215</v>
      </c>
    </row>
    <row r="130" spans="2:65" s="11" customFormat="1">
      <c r="B130" s="166"/>
      <c r="D130" s="167" t="s">
        <v>145</v>
      </c>
      <c r="F130" s="169" t="s">
        <v>216</v>
      </c>
      <c r="H130" s="170">
        <v>5.2</v>
      </c>
      <c r="I130" s="171"/>
      <c r="L130" s="166"/>
      <c r="M130" s="172"/>
      <c r="N130" s="173"/>
      <c r="O130" s="173"/>
      <c r="P130" s="173"/>
      <c r="Q130" s="173"/>
      <c r="R130" s="173"/>
      <c r="S130" s="173"/>
      <c r="T130" s="174"/>
      <c r="AT130" s="168" t="s">
        <v>145</v>
      </c>
      <c r="AU130" s="168" t="s">
        <v>88</v>
      </c>
      <c r="AV130" s="11" t="s">
        <v>88</v>
      </c>
      <c r="AW130" s="11" t="s">
        <v>3</v>
      </c>
      <c r="AX130" s="11" t="s">
        <v>75</v>
      </c>
      <c r="AY130" s="168" t="s">
        <v>135</v>
      </c>
    </row>
    <row r="131" spans="2:65" s="1" customFormat="1" ht="16.5" customHeight="1">
      <c r="B131" s="127"/>
      <c r="C131" s="155" t="s">
        <v>183</v>
      </c>
      <c r="D131" s="155" t="s">
        <v>138</v>
      </c>
      <c r="E131" s="156" t="s">
        <v>217</v>
      </c>
      <c r="F131" s="157" t="s">
        <v>218</v>
      </c>
      <c r="G131" s="158" t="s">
        <v>219</v>
      </c>
      <c r="H131" s="159">
        <v>10</v>
      </c>
      <c r="I131" s="160"/>
      <c r="J131" s="159">
        <f>ROUND(I131*H131,3)</f>
        <v>0</v>
      </c>
      <c r="K131" s="157" t="s">
        <v>142</v>
      </c>
      <c r="L131" s="30"/>
      <c r="M131" s="161" t="s">
        <v>1</v>
      </c>
      <c r="N131" s="162" t="s">
        <v>39</v>
      </c>
      <c r="O131" s="49"/>
      <c r="P131" s="163">
        <f>O131*H131</f>
        <v>0</v>
      </c>
      <c r="Q131" s="163">
        <v>6.0000000000000002E-5</v>
      </c>
      <c r="R131" s="163">
        <f>Q131*H131</f>
        <v>6.0000000000000006E-4</v>
      </c>
      <c r="S131" s="163">
        <v>0</v>
      </c>
      <c r="T131" s="164">
        <f>S131*H131</f>
        <v>0</v>
      </c>
      <c r="AR131" s="14" t="s">
        <v>183</v>
      </c>
      <c r="AT131" s="14" t="s">
        <v>138</v>
      </c>
      <c r="AU131" s="14" t="s">
        <v>88</v>
      </c>
      <c r="AY131" s="14" t="s">
        <v>135</v>
      </c>
      <c r="BE131" s="83">
        <f>IF(N131="základná",J131,0)</f>
        <v>0</v>
      </c>
      <c r="BF131" s="83">
        <f>IF(N131="znížená",J131,0)</f>
        <v>0</v>
      </c>
      <c r="BG131" s="83">
        <f>IF(N131="zákl. prenesená",J131,0)</f>
        <v>0</v>
      </c>
      <c r="BH131" s="83">
        <f>IF(N131="zníž. prenesená",J131,0)</f>
        <v>0</v>
      </c>
      <c r="BI131" s="83">
        <f>IF(N131="nulová",J131,0)</f>
        <v>0</v>
      </c>
      <c r="BJ131" s="14" t="s">
        <v>88</v>
      </c>
      <c r="BK131" s="165">
        <f>ROUND(I131*H131,3)</f>
        <v>0</v>
      </c>
      <c r="BL131" s="14" t="s">
        <v>183</v>
      </c>
      <c r="BM131" s="14" t="s">
        <v>220</v>
      </c>
    </row>
    <row r="132" spans="2:65" s="1" customFormat="1" ht="16.5" customHeight="1">
      <c r="B132" s="127"/>
      <c r="C132" s="183" t="s">
        <v>221</v>
      </c>
      <c r="D132" s="183" t="s">
        <v>211</v>
      </c>
      <c r="E132" s="184" t="s">
        <v>222</v>
      </c>
      <c r="F132" s="185" t="s">
        <v>223</v>
      </c>
      <c r="G132" s="186" t="s">
        <v>224</v>
      </c>
      <c r="H132" s="187">
        <v>4.1000000000000002E-2</v>
      </c>
      <c r="I132" s="188"/>
      <c r="J132" s="187">
        <f>ROUND(I132*H132,3)</f>
        <v>0</v>
      </c>
      <c r="K132" s="185" t="s">
        <v>142</v>
      </c>
      <c r="L132" s="189"/>
      <c r="M132" s="190" t="s">
        <v>1</v>
      </c>
      <c r="N132" s="191" t="s">
        <v>39</v>
      </c>
      <c r="O132" s="49"/>
      <c r="P132" s="163">
        <f>O132*H132</f>
        <v>0</v>
      </c>
      <c r="Q132" s="163">
        <v>0.55000000000000004</v>
      </c>
      <c r="R132" s="163">
        <f>Q132*H132</f>
        <v>2.2550000000000004E-2</v>
      </c>
      <c r="S132" s="163">
        <v>0</v>
      </c>
      <c r="T132" s="164">
        <f>S132*H132</f>
        <v>0</v>
      </c>
      <c r="AR132" s="14" t="s">
        <v>214</v>
      </c>
      <c r="AT132" s="14" t="s">
        <v>211</v>
      </c>
      <c r="AU132" s="14" t="s">
        <v>88</v>
      </c>
      <c r="AY132" s="14" t="s">
        <v>135</v>
      </c>
      <c r="BE132" s="83">
        <f>IF(N132="základná",J132,0)</f>
        <v>0</v>
      </c>
      <c r="BF132" s="83">
        <f>IF(N132="znížená",J132,0)</f>
        <v>0</v>
      </c>
      <c r="BG132" s="83">
        <f>IF(N132="zákl. prenesená",J132,0)</f>
        <v>0</v>
      </c>
      <c r="BH132" s="83">
        <f>IF(N132="zníž. prenesená",J132,0)</f>
        <v>0</v>
      </c>
      <c r="BI132" s="83">
        <f>IF(N132="nulová",J132,0)</f>
        <v>0</v>
      </c>
      <c r="BJ132" s="14" t="s">
        <v>88</v>
      </c>
      <c r="BK132" s="165">
        <f>ROUND(I132*H132,3)</f>
        <v>0</v>
      </c>
      <c r="BL132" s="14" t="s">
        <v>183</v>
      </c>
      <c r="BM132" s="14" t="s">
        <v>225</v>
      </c>
    </row>
    <row r="133" spans="2:65" s="11" customFormat="1">
      <c r="B133" s="166"/>
      <c r="D133" s="167" t="s">
        <v>145</v>
      </c>
      <c r="E133" s="168" t="s">
        <v>1</v>
      </c>
      <c r="F133" s="169" t="s">
        <v>226</v>
      </c>
      <c r="H133" s="170">
        <v>4.1000000000000002E-2</v>
      </c>
      <c r="I133" s="171"/>
      <c r="L133" s="166"/>
      <c r="M133" s="172"/>
      <c r="N133" s="173"/>
      <c r="O133" s="173"/>
      <c r="P133" s="173"/>
      <c r="Q133" s="173"/>
      <c r="R133" s="173"/>
      <c r="S133" s="173"/>
      <c r="T133" s="174"/>
      <c r="AT133" s="168" t="s">
        <v>145</v>
      </c>
      <c r="AU133" s="168" t="s">
        <v>88</v>
      </c>
      <c r="AV133" s="11" t="s">
        <v>88</v>
      </c>
      <c r="AW133" s="11" t="s">
        <v>27</v>
      </c>
      <c r="AX133" s="11" t="s">
        <v>75</v>
      </c>
      <c r="AY133" s="168" t="s">
        <v>135</v>
      </c>
    </row>
    <row r="134" spans="2:65" s="1" customFormat="1" ht="16.5" customHeight="1">
      <c r="B134" s="127"/>
      <c r="C134" s="155" t="s">
        <v>227</v>
      </c>
      <c r="D134" s="155" t="s">
        <v>138</v>
      </c>
      <c r="E134" s="156" t="s">
        <v>228</v>
      </c>
      <c r="F134" s="157" t="s">
        <v>229</v>
      </c>
      <c r="G134" s="158" t="s">
        <v>194</v>
      </c>
      <c r="H134" s="160"/>
      <c r="I134" s="160"/>
      <c r="J134" s="159">
        <f>ROUND(I134*H134,3)</f>
        <v>0</v>
      </c>
      <c r="K134" s="157" t="s">
        <v>142</v>
      </c>
      <c r="L134" s="30"/>
      <c r="M134" s="161" t="s">
        <v>1</v>
      </c>
      <c r="N134" s="162" t="s">
        <v>39</v>
      </c>
      <c r="O134" s="49"/>
      <c r="P134" s="163">
        <f>O134*H134</f>
        <v>0</v>
      </c>
      <c r="Q134" s="163">
        <v>0</v>
      </c>
      <c r="R134" s="163">
        <f>Q134*H134</f>
        <v>0</v>
      </c>
      <c r="S134" s="163">
        <v>0</v>
      </c>
      <c r="T134" s="164">
        <f>S134*H134</f>
        <v>0</v>
      </c>
      <c r="AR134" s="14" t="s">
        <v>183</v>
      </c>
      <c r="AT134" s="14" t="s">
        <v>138</v>
      </c>
      <c r="AU134" s="14" t="s">
        <v>88</v>
      </c>
      <c r="AY134" s="14" t="s">
        <v>135</v>
      </c>
      <c r="BE134" s="83">
        <f>IF(N134="základná",J134,0)</f>
        <v>0</v>
      </c>
      <c r="BF134" s="83">
        <f>IF(N134="znížená",J134,0)</f>
        <v>0</v>
      </c>
      <c r="BG134" s="83">
        <f>IF(N134="zákl. prenesená",J134,0)</f>
        <v>0</v>
      </c>
      <c r="BH134" s="83">
        <f>IF(N134="zníž. prenesená",J134,0)</f>
        <v>0</v>
      </c>
      <c r="BI134" s="83">
        <f>IF(N134="nulová",J134,0)</f>
        <v>0</v>
      </c>
      <c r="BJ134" s="14" t="s">
        <v>88</v>
      </c>
      <c r="BK134" s="165">
        <f>ROUND(I134*H134,3)</f>
        <v>0</v>
      </c>
      <c r="BL134" s="14" t="s">
        <v>183</v>
      </c>
      <c r="BM134" s="14" t="s">
        <v>230</v>
      </c>
    </row>
    <row r="135" spans="2:65" s="10" customFormat="1" ht="22.9" customHeight="1">
      <c r="B135" s="142"/>
      <c r="D135" s="143" t="s">
        <v>66</v>
      </c>
      <c r="E135" s="153" t="s">
        <v>231</v>
      </c>
      <c r="F135" s="153" t="s">
        <v>232</v>
      </c>
      <c r="I135" s="145"/>
      <c r="J135" s="154">
        <f>BK135</f>
        <v>0</v>
      </c>
      <c r="L135" s="142"/>
      <c r="M135" s="147"/>
      <c r="N135" s="148"/>
      <c r="O135" s="148"/>
      <c r="P135" s="149">
        <f>SUM(P136:P151)</f>
        <v>0</v>
      </c>
      <c r="Q135" s="148"/>
      <c r="R135" s="149">
        <f>SUM(R136:R151)</f>
        <v>0.8485452</v>
      </c>
      <c r="S135" s="148"/>
      <c r="T135" s="150">
        <f>SUM(T136:T151)</f>
        <v>2.9500000000000002E-2</v>
      </c>
      <c r="AR135" s="143" t="s">
        <v>88</v>
      </c>
      <c r="AT135" s="151" t="s">
        <v>66</v>
      </c>
      <c r="AU135" s="151" t="s">
        <v>75</v>
      </c>
      <c r="AY135" s="143" t="s">
        <v>135</v>
      </c>
      <c r="BK135" s="152">
        <f>SUM(BK136:BK151)</f>
        <v>0</v>
      </c>
    </row>
    <row r="136" spans="2:65" s="1" customFormat="1" ht="16.5" customHeight="1">
      <c r="B136" s="127"/>
      <c r="C136" s="155" t="s">
        <v>233</v>
      </c>
      <c r="D136" s="155" t="s">
        <v>138</v>
      </c>
      <c r="E136" s="156" t="s">
        <v>234</v>
      </c>
      <c r="F136" s="157" t="s">
        <v>235</v>
      </c>
      <c r="G136" s="158" t="s">
        <v>219</v>
      </c>
      <c r="H136" s="159">
        <v>29.5</v>
      </c>
      <c r="I136" s="160"/>
      <c r="J136" s="159">
        <f>ROUND(I136*H136,3)</f>
        <v>0</v>
      </c>
      <c r="K136" s="157" t="s">
        <v>142</v>
      </c>
      <c r="L136" s="30"/>
      <c r="M136" s="161" t="s">
        <v>1</v>
      </c>
      <c r="N136" s="162" t="s">
        <v>39</v>
      </c>
      <c r="O136" s="49"/>
      <c r="P136" s="163">
        <f>O136*H136</f>
        <v>0</v>
      </c>
      <c r="Q136" s="163">
        <v>0</v>
      </c>
      <c r="R136" s="163">
        <f>Q136*H136</f>
        <v>0</v>
      </c>
      <c r="S136" s="163">
        <v>1E-3</v>
      </c>
      <c r="T136" s="164">
        <f>S136*H136</f>
        <v>2.9500000000000002E-2</v>
      </c>
      <c r="AR136" s="14" t="s">
        <v>183</v>
      </c>
      <c r="AT136" s="14" t="s">
        <v>138</v>
      </c>
      <c r="AU136" s="14" t="s">
        <v>88</v>
      </c>
      <c r="AY136" s="14" t="s">
        <v>135</v>
      </c>
      <c r="BE136" s="83">
        <f>IF(N136="základná",J136,0)</f>
        <v>0</v>
      </c>
      <c r="BF136" s="83">
        <f>IF(N136="znížená",J136,0)</f>
        <v>0</v>
      </c>
      <c r="BG136" s="83">
        <f>IF(N136="zákl. prenesená",J136,0)</f>
        <v>0</v>
      </c>
      <c r="BH136" s="83">
        <f>IF(N136="zníž. prenesená",J136,0)</f>
        <v>0</v>
      </c>
      <c r="BI136" s="83">
        <f>IF(N136="nulová",J136,0)</f>
        <v>0</v>
      </c>
      <c r="BJ136" s="14" t="s">
        <v>88</v>
      </c>
      <c r="BK136" s="165">
        <f>ROUND(I136*H136,3)</f>
        <v>0</v>
      </c>
      <c r="BL136" s="14" t="s">
        <v>183</v>
      </c>
      <c r="BM136" s="14" t="s">
        <v>236</v>
      </c>
    </row>
    <row r="137" spans="2:65" s="11" customFormat="1">
      <c r="B137" s="166"/>
      <c r="D137" s="167" t="s">
        <v>145</v>
      </c>
      <c r="E137" s="168" t="s">
        <v>1</v>
      </c>
      <c r="F137" s="169" t="s">
        <v>237</v>
      </c>
      <c r="H137" s="170">
        <v>29.5</v>
      </c>
      <c r="I137" s="171"/>
      <c r="L137" s="166"/>
      <c r="M137" s="172"/>
      <c r="N137" s="173"/>
      <c r="O137" s="173"/>
      <c r="P137" s="173"/>
      <c r="Q137" s="173"/>
      <c r="R137" s="173"/>
      <c r="S137" s="173"/>
      <c r="T137" s="174"/>
      <c r="AT137" s="168" t="s">
        <v>145</v>
      </c>
      <c r="AU137" s="168" t="s">
        <v>88</v>
      </c>
      <c r="AV137" s="11" t="s">
        <v>88</v>
      </c>
      <c r="AW137" s="11" t="s">
        <v>27</v>
      </c>
      <c r="AX137" s="11" t="s">
        <v>67</v>
      </c>
      <c r="AY137" s="168" t="s">
        <v>135</v>
      </c>
    </row>
    <row r="138" spans="2:65" s="12" customFormat="1">
      <c r="B138" s="175"/>
      <c r="D138" s="167" t="s">
        <v>145</v>
      </c>
      <c r="E138" s="176" t="s">
        <v>92</v>
      </c>
      <c r="F138" s="177" t="s">
        <v>186</v>
      </c>
      <c r="H138" s="178">
        <v>29.5</v>
      </c>
      <c r="I138" s="179"/>
      <c r="L138" s="175"/>
      <c r="M138" s="180"/>
      <c r="N138" s="181"/>
      <c r="O138" s="181"/>
      <c r="P138" s="181"/>
      <c r="Q138" s="181"/>
      <c r="R138" s="181"/>
      <c r="S138" s="181"/>
      <c r="T138" s="182"/>
      <c r="AT138" s="176" t="s">
        <v>145</v>
      </c>
      <c r="AU138" s="176" t="s">
        <v>88</v>
      </c>
      <c r="AV138" s="12" t="s">
        <v>143</v>
      </c>
      <c r="AW138" s="12" t="s">
        <v>27</v>
      </c>
      <c r="AX138" s="12" t="s">
        <v>75</v>
      </c>
      <c r="AY138" s="176" t="s">
        <v>135</v>
      </c>
    </row>
    <row r="139" spans="2:65" s="1" customFormat="1" ht="16.5" customHeight="1">
      <c r="B139" s="127"/>
      <c r="C139" s="155" t="s">
        <v>7</v>
      </c>
      <c r="D139" s="155" t="s">
        <v>138</v>
      </c>
      <c r="E139" s="156" t="s">
        <v>238</v>
      </c>
      <c r="F139" s="157" t="s">
        <v>239</v>
      </c>
      <c r="G139" s="158" t="s">
        <v>141</v>
      </c>
      <c r="H139" s="159">
        <v>49.16</v>
      </c>
      <c r="I139" s="160"/>
      <c r="J139" s="159">
        <f>ROUND(I139*H139,3)</f>
        <v>0</v>
      </c>
      <c r="K139" s="157" t="s">
        <v>1</v>
      </c>
      <c r="L139" s="30"/>
      <c r="M139" s="161" t="s">
        <v>1</v>
      </c>
      <c r="N139" s="162" t="s">
        <v>39</v>
      </c>
      <c r="O139" s="49"/>
      <c r="P139" s="163">
        <f>O139*H139</f>
        <v>0</v>
      </c>
      <c r="Q139" s="163">
        <v>1.0200000000000001E-3</v>
      </c>
      <c r="R139" s="163">
        <f>Q139*H139</f>
        <v>5.0143199999999999E-2</v>
      </c>
      <c r="S139" s="163">
        <v>0</v>
      </c>
      <c r="T139" s="164">
        <f>S139*H139</f>
        <v>0</v>
      </c>
      <c r="AR139" s="14" t="s">
        <v>183</v>
      </c>
      <c r="AT139" s="14" t="s">
        <v>138</v>
      </c>
      <c r="AU139" s="14" t="s">
        <v>88</v>
      </c>
      <c r="AY139" s="14" t="s">
        <v>135</v>
      </c>
      <c r="BE139" s="83">
        <f>IF(N139="základná",J139,0)</f>
        <v>0</v>
      </c>
      <c r="BF139" s="83">
        <f>IF(N139="znížená",J139,0)</f>
        <v>0</v>
      </c>
      <c r="BG139" s="83">
        <f>IF(N139="zákl. prenesená",J139,0)</f>
        <v>0</v>
      </c>
      <c r="BH139" s="83">
        <f>IF(N139="zníž. prenesená",J139,0)</f>
        <v>0</v>
      </c>
      <c r="BI139" s="83">
        <f>IF(N139="nulová",J139,0)</f>
        <v>0</v>
      </c>
      <c r="BJ139" s="14" t="s">
        <v>88</v>
      </c>
      <c r="BK139" s="165">
        <f>ROUND(I139*H139,3)</f>
        <v>0</v>
      </c>
      <c r="BL139" s="14" t="s">
        <v>183</v>
      </c>
      <c r="BM139" s="14" t="s">
        <v>240</v>
      </c>
    </row>
    <row r="140" spans="2:65" s="11" customFormat="1">
      <c r="B140" s="166"/>
      <c r="D140" s="167" t="s">
        <v>145</v>
      </c>
      <c r="E140" s="168" t="s">
        <v>1</v>
      </c>
      <c r="F140" s="169" t="s">
        <v>89</v>
      </c>
      <c r="H140" s="170">
        <v>49.16</v>
      </c>
      <c r="I140" s="171"/>
      <c r="L140" s="166"/>
      <c r="M140" s="172"/>
      <c r="N140" s="173"/>
      <c r="O140" s="173"/>
      <c r="P140" s="173"/>
      <c r="Q140" s="173"/>
      <c r="R140" s="173"/>
      <c r="S140" s="173"/>
      <c r="T140" s="174"/>
      <c r="AT140" s="168" t="s">
        <v>145</v>
      </c>
      <c r="AU140" s="168" t="s">
        <v>88</v>
      </c>
      <c r="AV140" s="11" t="s">
        <v>88</v>
      </c>
      <c r="AW140" s="11" t="s">
        <v>27</v>
      </c>
      <c r="AX140" s="11" t="s">
        <v>75</v>
      </c>
      <c r="AY140" s="168" t="s">
        <v>135</v>
      </c>
    </row>
    <row r="141" spans="2:65" s="1" customFormat="1" ht="16.5" customHeight="1">
      <c r="B141" s="127"/>
      <c r="C141" s="183" t="s">
        <v>241</v>
      </c>
      <c r="D141" s="183" t="s">
        <v>211</v>
      </c>
      <c r="E141" s="184" t="s">
        <v>242</v>
      </c>
      <c r="F141" s="185" t="s">
        <v>243</v>
      </c>
      <c r="G141" s="186" t="s">
        <v>141</v>
      </c>
      <c r="H141" s="187">
        <v>50.143000000000001</v>
      </c>
      <c r="I141" s="188"/>
      <c r="J141" s="187">
        <f>ROUND(I141*H141,3)</f>
        <v>0</v>
      </c>
      <c r="K141" s="185" t="s">
        <v>1</v>
      </c>
      <c r="L141" s="189"/>
      <c r="M141" s="190" t="s">
        <v>1</v>
      </c>
      <c r="N141" s="191" t="s">
        <v>39</v>
      </c>
      <c r="O141" s="49"/>
      <c r="P141" s="163">
        <f>O141*H141</f>
        <v>0</v>
      </c>
      <c r="Q141" s="163">
        <v>1.4999999999999999E-2</v>
      </c>
      <c r="R141" s="163">
        <f>Q141*H141</f>
        <v>0.75214499999999995</v>
      </c>
      <c r="S141" s="163">
        <v>0</v>
      </c>
      <c r="T141" s="164">
        <f>S141*H141</f>
        <v>0</v>
      </c>
      <c r="AR141" s="14" t="s">
        <v>214</v>
      </c>
      <c r="AT141" s="14" t="s">
        <v>211</v>
      </c>
      <c r="AU141" s="14" t="s">
        <v>88</v>
      </c>
      <c r="AY141" s="14" t="s">
        <v>135</v>
      </c>
      <c r="BE141" s="83">
        <f>IF(N141="základná",J141,0)</f>
        <v>0</v>
      </c>
      <c r="BF141" s="83">
        <f>IF(N141="znížená",J141,0)</f>
        <v>0</v>
      </c>
      <c r="BG141" s="83">
        <f>IF(N141="zákl. prenesená",J141,0)</f>
        <v>0</v>
      </c>
      <c r="BH141" s="83">
        <f>IF(N141="zníž. prenesená",J141,0)</f>
        <v>0</v>
      </c>
      <c r="BI141" s="83">
        <f>IF(N141="nulová",J141,0)</f>
        <v>0</v>
      </c>
      <c r="BJ141" s="14" t="s">
        <v>88</v>
      </c>
      <c r="BK141" s="165">
        <f>ROUND(I141*H141,3)</f>
        <v>0</v>
      </c>
      <c r="BL141" s="14" t="s">
        <v>183</v>
      </c>
      <c r="BM141" s="14" t="s">
        <v>244</v>
      </c>
    </row>
    <row r="142" spans="2:65" s="11" customFormat="1">
      <c r="B142" s="166"/>
      <c r="D142" s="167" t="s">
        <v>145</v>
      </c>
      <c r="E142" s="168" t="s">
        <v>1</v>
      </c>
      <c r="F142" s="169" t="s">
        <v>245</v>
      </c>
      <c r="H142" s="170">
        <v>50.143000000000001</v>
      </c>
      <c r="I142" s="171"/>
      <c r="L142" s="166"/>
      <c r="M142" s="172"/>
      <c r="N142" s="173"/>
      <c r="O142" s="173"/>
      <c r="P142" s="173"/>
      <c r="Q142" s="173"/>
      <c r="R142" s="173"/>
      <c r="S142" s="173"/>
      <c r="T142" s="174"/>
      <c r="AT142" s="168" t="s">
        <v>145</v>
      </c>
      <c r="AU142" s="168" t="s">
        <v>88</v>
      </c>
      <c r="AV142" s="11" t="s">
        <v>88</v>
      </c>
      <c r="AW142" s="11" t="s">
        <v>27</v>
      </c>
      <c r="AX142" s="11" t="s">
        <v>75</v>
      </c>
      <c r="AY142" s="168" t="s">
        <v>135</v>
      </c>
    </row>
    <row r="143" spans="2:65" s="1" customFormat="1" ht="16.5" customHeight="1">
      <c r="B143" s="127"/>
      <c r="C143" s="155" t="s">
        <v>246</v>
      </c>
      <c r="D143" s="155" t="s">
        <v>138</v>
      </c>
      <c r="E143" s="156" t="s">
        <v>247</v>
      </c>
      <c r="F143" s="157" t="s">
        <v>248</v>
      </c>
      <c r="G143" s="158" t="s">
        <v>249</v>
      </c>
      <c r="H143" s="159">
        <v>12</v>
      </c>
      <c r="I143" s="160"/>
      <c r="J143" s="159">
        <f>ROUND(I143*H143,3)</f>
        <v>0</v>
      </c>
      <c r="K143" s="157" t="s">
        <v>1</v>
      </c>
      <c r="L143" s="30"/>
      <c r="M143" s="161" t="s">
        <v>1</v>
      </c>
      <c r="N143" s="162" t="s">
        <v>39</v>
      </c>
      <c r="O143" s="49"/>
      <c r="P143" s="163">
        <f>O143*H143</f>
        <v>0</v>
      </c>
      <c r="Q143" s="163">
        <v>1.0200000000000001E-3</v>
      </c>
      <c r="R143" s="163">
        <f>Q143*H143</f>
        <v>1.2240000000000001E-2</v>
      </c>
      <c r="S143" s="163">
        <v>0</v>
      </c>
      <c r="T143" s="164">
        <f>S143*H143</f>
        <v>0</v>
      </c>
      <c r="AR143" s="14" t="s">
        <v>183</v>
      </c>
      <c r="AT143" s="14" t="s">
        <v>138</v>
      </c>
      <c r="AU143" s="14" t="s">
        <v>88</v>
      </c>
      <c r="AY143" s="14" t="s">
        <v>135</v>
      </c>
      <c r="BE143" s="83">
        <f>IF(N143="základná",J143,0)</f>
        <v>0</v>
      </c>
      <c r="BF143" s="83">
        <f>IF(N143="znížená",J143,0)</f>
        <v>0</v>
      </c>
      <c r="BG143" s="83">
        <f>IF(N143="zákl. prenesená",J143,0)</f>
        <v>0</v>
      </c>
      <c r="BH143" s="83">
        <f>IF(N143="zníž. prenesená",J143,0)</f>
        <v>0</v>
      </c>
      <c r="BI143" s="83">
        <f>IF(N143="nulová",J143,0)</f>
        <v>0</v>
      </c>
      <c r="BJ143" s="14" t="s">
        <v>88</v>
      </c>
      <c r="BK143" s="165">
        <f>ROUND(I143*H143,3)</f>
        <v>0</v>
      </c>
      <c r="BL143" s="14" t="s">
        <v>183</v>
      </c>
      <c r="BM143" s="14" t="s">
        <v>250</v>
      </c>
    </row>
    <row r="144" spans="2:65" s="11" customFormat="1">
      <c r="B144" s="166"/>
      <c r="D144" s="167" t="s">
        <v>145</v>
      </c>
      <c r="E144" s="168" t="s">
        <v>1</v>
      </c>
      <c r="F144" s="169" t="s">
        <v>251</v>
      </c>
      <c r="H144" s="170">
        <v>2</v>
      </c>
      <c r="I144" s="171"/>
      <c r="L144" s="166"/>
      <c r="M144" s="172"/>
      <c r="N144" s="173"/>
      <c r="O144" s="173"/>
      <c r="P144" s="173"/>
      <c r="Q144" s="173"/>
      <c r="R144" s="173"/>
      <c r="S144" s="173"/>
      <c r="T144" s="174"/>
      <c r="AT144" s="168" t="s">
        <v>145</v>
      </c>
      <c r="AU144" s="168" t="s">
        <v>88</v>
      </c>
      <c r="AV144" s="11" t="s">
        <v>88</v>
      </c>
      <c r="AW144" s="11" t="s">
        <v>27</v>
      </c>
      <c r="AX144" s="11" t="s">
        <v>67</v>
      </c>
      <c r="AY144" s="168" t="s">
        <v>135</v>
      </c>
    </row>
    <row r="145" spans="2:65" s="11" customFormat="1">
      <c r="B145" s="166"/>
      <c r="D145" s="167" t="s">
        <v>145</v>
      </c>
      <c r="E145" s="168" t="s">
        <v>1</v>
      </c>
      <c r="F145" s="169" t="s">
        <v>252</v>
      </c>
      <c r="H145" s="170">
        <v>10</v>
      </c>
      <c r="I145" s="171"/>
      <c r="L145" s="166"/>
      <c r="M145" s="172"/>
      <c r="N145" s="173"/>
      <c r="O145" s="173"/>
      <c r="P145" s="173"/>
      <c r="Q145" s="173"/>
      <c r="R145" s="173"/>
      <c r="S145" s="173"/>
      <c r="T145" s="174"/>
      <c r="AT145" s="168" t="s">
        <v>145</v>
      </c>
      <c r="AU145" s="168" t="s">
        <v>88</v>
      </c>
      <c r="AV145" s="11" t="s">
        <v>88</v>
      </c>
      <c r="AW145" s="11" t="s">
        <v>27</v>
      </c>
      <c r="AX145" s="11" t="s">
        <v>67</v>
      </c>
      <c r="AY145" s="168" t="s">
        <v>135</v>
      </c>
    </row>
    <row r="146" spans="2:65" s="12" customFormat="1">
      <c r="B146" s="175"/>
      <c r="D146" s="167" t="s">
        <v>145</v>
      </c>
      <c r="E146" s="176" t="s">
        <v>1</v>
      </c>
      <c r="F146" s="177" t="s">
        <v>186</v>
      </c>
      <c r="H146" s="178">
        <v>12</v>
      </c>
      <c r="I146" s="179"/>
      <c r="L146" s="175"/>
      <c r="M146" s="180"/>
      <c r="N146" s="181"/>
      <c r="O146" s="181"/>
      <c r="P146" s="181"/>
      <c r="Q146" s="181"/>
      <c r="R146" s="181"/>
      <c r="S146" s="181"/>
      <c r="T146" s="182"/>
      <c r="AT146" s="176" t="s">
        <v>145</v>
      </c>
      <c r="AU146" s="176" t="s">
        <v>88</v>
      </c>
      <c r="AV146" s="12" t="s">
        <v>143</v>
      </c>
      <c r="AW146" s="12" t="s">
        <v>27</v>
      </c>
      <c r="AX146" s="12" t="s">
        <v>75</v>
      </c>
      <c r="AY146" s="176" t="s">
        <v>135</v>
      </c>
    </row>
    <row r="147" spans="2:65" s="1" customFormat="1" ht="16.5" customHeight="1">
      <c r="B147" s="127"/>
      <c r="C147" s="155" t="s">
        <v>253</v>
      </c>
      <c r="D147" s="155" t="s">
        <v>138</v>
      </c>
      <c r="E147" s="156" t="s">
        <v>254</v>
      </c>
      <c r="F147" s="157" t="s">
        <v>255</v>
      </c>
      <c r="G147" s="158" t="s">
        <v>219</v>
      </c>
      <c r="H147" s="159">
        <v>0.9</v>
      </c>
      <c r="I147" s="160"/>
      <c r="J147" s="159">
        <f>ROUND(I147*H147,3)</f>
        <v>0</v>
      </c>
      <c r="K147" s="157" t="s">
        <v>1</v>
      </c>
      <c r="L147" s="30"/>
      <c r="M147" s="161" t="s">
        <v>1</v>
      </c>
      <c r="N147" s="162" t="s">
        <v>39</v>
      </c>
      <c r="O147" s="49"/>
      <c r="P147" s="163">
        <f>O147*H147</f>
        <v>0</v>
      </c>
      <c r="Q147" s="163">
        <v>1.0200000000000001E-3</v>
      </c>
      <c r="R147" s="163">
        <f>Q147*H147</f>
        <v>9.1800000000000009E-4</v>
      </c>
      <c r="S147" s="163">
        <v>0</v>
      </c>
      <c r="T147" s="164">
        <f>S147*H147</f>
        <v>0</v>
      </c>
      <c r="AR147" s="14" t="s">
        <v>183</v>
      </c>
      <c r="AT147" s="14" t="s">
        <v>138</v>
      </c>
      <c r="AU147" s="14" t="s">
        <v>88</v>
      </c>
      <c r="AY147" s="14" t="s">
        <v>135</v>
      </c>
      <c r="BE147" s="83">
        <f>IF(N147="základná",J147,0)</f>
        <v>0</v>
      </c>
      <c r="BF147" s="83">
        <f>IF(N147="znížená",J147,0)</f>
        <v>0</v>
      </c>
      <c r="BG147" s="83">
        <f>IF(N147="zákl. prenesená",J147,0)</f>
        <v>0</v>
      </c>
      <c r="BH147" s="83">
        <f>IF(N147="zníž. prenesená",J147,0)</f>
        <v>0</v>
      </c>
      <c r="BI147" s="83">
        <f>IF(N147="nulová",J147,0)</f>
        <v>0</v>
      </c>
      <c r="BJ147" s="14" t="s">
        <v>88</v>
      </c>
      <c r="BK147" s="165">
        <f>ROUND(I147*H147,3)</f>
        <v>0</v>
      </c>
      <c r="BL147" s="14" t="s">
        <v>183</v>
      </c>
      <c r="BM147" s="14" t="s">
        <v>256</v>
      </c>
    </row>
    <row r="148" spans="2:65" s="11" customFormat="1">
      <c r="B148" s="166"/>
      <c r="D148" s="167" t="s">
        <v>145</v>
      </c>
      <c r="E148" s="168" t="s">
        <v>1</v>
      </c>
      <c r="F148" s="169" t="s">
        <v>257</v>
      </c>
      <c r="H148" s="170">
        <v>0.9</v>
      </c>
      <c r="I148" s="171"/>
      <c r="L148" s="166"/>
      <c r="M148" s="172"/>
      <c r="N148" s="173"/>
      <c r="O148" s="173"/>
      <c r="P148" s="173"/>
      <c r="Q148" s="173"/>
      <c r="R148" s="173"/>
      <c r="S148" s="173"/>
      <c r="T148" s="174"/>
      <c r="AT148" s="168" t="s">
        <v>145</v>
      </c>
      <c r="AU148" s="168" t="s">
        <v>88</v>
      </c>
      <c r="AV148" s="11" t="s">
        <v>88</v>
      </c>
      <c r="AW148" s="11" t="s">
        <v>27</v>
      </c>
      <c r="AX148" s="11" t="s">
        <v>75</v>
      </c>
      <c r="AY148" s="168" t="s">
        <v>135</v>
      </c>
    </row>
    <row r="149" spans="2:65" s="1" customFormat="1" ht="16.5" customHeight="1">
      <c r="B149" s="127"/>
      <c r="C149" s="155" t="s">
        <v>258</v>
      </c>
      <c r="D149" s="155" t="s">
        <v>138</v>
      </c>
      <c r="E149" s="156" t="s">
        <v>259</v>
      </c>
      <c r="F149" s="157" t="s">
        <v>260</v>
      </c>
      <c r="G149" s="158" t="s">
        <v>219</v>
      </c>
      <c r="H149" s="159">
        <v>32.450000000000003</v>
      </c>
      <c r="I149" s="160"/>
      <c r="J149" s="159">
        <f>ROUND(I149*H149,3)</f>
        <v>0</v>
      </c>
      <c r="K149" s="157" t="s">
        <v>1</v>
      </c>
      <c r="L149" s="30"/>
      <c r="M149" s="161" t="s">
        <v>1</v>
      </c>
      <c r="N149" s="162" t="s">
        <v>39</v>
      </c>
      <c r="O149" s="49"/>
      <c r="P149" s="163">
        <f>O149*H149</f>
        <v>0</v>
      </c>
      <c r="Q149" s="163">
        <v>1.0200000000000001E-3</v>
      </c>
      <c r="R149" s="163">
        <f>Q149*H149</f>
        <v>3.3099000000000003E-2</v>
      </c>
      <c r="S149" s="163">
        <v>0</v>
      </c>
      <c r="T149" s="164">
        <f>S149*H149</f>
        <v>0</v>
      </c>
      <c r="AR149" s="14" t="s">
        <v>183</v>
      </c>
      <c r="AT149" s="14" t="s">
        <v>138</v>
      </c>
      <c r="AU149" s="14" t="s">
        <v>88</v>
      </c>
      <c r="AY149" s="14" t="s">
        <v>135</v>
      </c>
      <c r="BE149" s="83">
        <f>IF(N149="základná",J149,0)</f>
        <v>0</v>
      </c>
      <c r="BF149" s="83">
        <f>IF(N149="znížená",J149,0)</f>
        <v>0</v>
      </c>
      <c r="BG149" s="83">
        <f>IF(N149="zákl. prenesená",J149,0)</f>
        <v>0</v>
      </c>
      <c r="BH149" s="83">
        <f>IF(N149="zníž. prenesená",J149,0)</f>
        <v>0</v>
      </c>
      <c r="BI149" s="83">
        <f>IF(N149="nulová",J149,0)</f>
        <v>0</v>
      </c>
      <c r="BJ149" s="14" t="s">
        <v>88</v>
      </c>
      <c r="BK149" s="165">
        <f>ROUND(I149*H149,3)</f>
        <v>0</v>
      </c>
      <c r="BL149" s="14" t="s">
        <v>183</v>
      </c>
      <c r="BM149" s="14" t="s">
        <v>261</v>
      </c>
    </row>
    <row r="150" spans="2:65" s="11" customFormat="1">
      <c r="B150" s="166"/>
      <c r="D150" s="167" t="s">
        <v>145</v>
      </c>
      <c r="E150" s="168" t="s">
        <v>1</v>
      </c>
      <c r="F150" s="169" t="s">
        <v>262</v>
      </c>
      <c r="H150" s="170">
        <v>32.450000000000003</v>
      </c>
      <c r="I150" s="171"/>
      <c r="L150" s="166"/>
      <c r="M150" s="172"/>
      <c r="N150" s="173"/>
      <c r="O150" s="173"/>
      <c r="P150" s="173"/>
      <c r="Q150" s="173"/>
      <c r="R150" s="173"/>
      <c r="S150" s="173"/>
      <c r="T150" s="174"/>
      <c r="AT150" s="168" t="s">
        <v>145</v>
      </c>
      <c r="AU150" s="168" t="s">
        <v>88</v>
      </c>
      <c r="AV150" s="11" t="s">
        <v>88</v>
      </c>
      <c r="AW150" s="11" t="s">
        <v>27</v>
      </c>
      <c r="AX150" s="11" t="s">
        <v>75</v>
      </c>
      <c r="AY150" s="168" t="s">
        <v>135</v>
      </c>
    </row>
    <row r="151" spans="2:65" s="1" customFormat="1" ht="16.5" customHeight="1">
      <c r="B151" s="127"/>
      <c r="C151" s="155" t="s">
        <v>263</v>
      </c>
      <c r="D151" s="155" t="s">
        <v>138</v>
      </c>
      <c r="E151" s="156" t="s">
        <v>264</v>
      </c>
      <c r="F151" s="157" t="s">
        <v>265</v>
      </c>
      <c r="G151" s="158" t="s">
        <v>194</v>
      </c>
      <c r="H151" s="160"/>
      <c r="I151" s="160"/>
      <c r="J151" s="159">
        <f>ROUND(I151*H151,3)</f>
        <v>0</v>
      </c>
      <c r="K151" s="157" t="s">
        <v>142</v>
      </c>
      <c r="L151" s="30"/>
      <c r="M151" s="161" t="s">
        <v>1</v>
      </c>
      <c r="N151" s="162" t="s">
        <v>39</v>
      </c>
      <c r="O151" s="49"/>
      <c r="P151" s="163">
        <f>O151*H151</f>
        <v>0</v>
      </c>
      <c r="Q151" s="163">
        <v>0</v>
      </c>
      <c r="R151" s="163">
        <f>Q151*H151</f>
        <v>0</v>
      </c>
      <c r="S151" s="163">
        <v>0</v>
      </c>
      <c r="T151" s="164">
        <f>S151*H151</f>
        <v>0</v>
      </c>
      <c r="AR151" s="14" t="s">
        <v>183</v>
      </c>
      <c r="AT151" s="14" t="s">
        <v>138</v>
      </c>
      <c r="AU151" s="14" t="s">
        <v>88</v>
      </c>
      <c r="AY151" s="14" t="s">
        <v>135</v>
      </c>
      <c r="BE151" s="83">
        <f>IF(N151="základná",J151,0)</f>
        <v>0</v>
      </c>
      <c r="BF151" s="83">
        <f>IF(N151="znížená",J151,0)</f>
        <v>0</v>
      </c>
      <c r="BG151" s="83">
        <f>IF(N151="zákl. prenesená",J151,0)</f>
        <v>0</v>
      </c>
      <c r="BH151" s="83">
        <f>IF(N151="zníž. prenesená",J151,0)</f>
        <v>0</v>
      </c>
      <c r="BI151" s="83">
        <f>IF(N151="nulová",J151,0)</f>
        <v>0</v>
      </c>
      <c r="BJ151" s="14" t="s">
        <v>88</v>
      </c>
      <c r="BK151" s="165">
        <f>ROUND(I151*H151,3)</f>
        <v>0</v>
      </c>
      <c r="BL151" s="14" t="s">
        <v>183</v>
      </c>
      <c r="BM151" s="14" t="s">
        <v>266</v>
      </c>
    </row>
    <row r="152" spans="2:65" s="10" customFormat="1" ht="22.9" customHeight="1">
      <c r="B152" s="142"/>
      <c r="D152" s="143" t="s">
        <v>66</v>
      </c>
      <c r="E152" s="153" t="s">
        <v>267</v>
      </c>
      <c r="F152" s="153" t="s">
        <v>268</v>
      </c>
      <c r="I152" s="145"/>
      <c r="J152" s="154">
        <f>BK152</f>
        <v>0</v>
      </c>
      <c r="L152" s="142"/>
      <c r="M152" s="147"/>
      <c r="N152" s="148"/>
      <c r="O152" s="148"/>
      <c r="P152" s="149">
        <f>SUM(P153:P154)</f>
        <v>0</v>
      </c>
      <c r="Q152" s="148"/>
      <c r="R152" s="149">
        <f>SUM(R153:R154)</f>
        <v>0</v>
      </c>
      <c r="S152" s="148"/>
      <c r="T152" s="150">
        <f>SUM(T153:T154)</f>
        <v>9.8319999999999991E-2</v>
      </c>
      <c r="AR152" s="143" t="s">
        <v>88</v>
      </c>
      <c r="AT152" s="151" t="s">
        <v>66</v>
      </c>
      <c r="AU152" s="151" t="s">
        <v>75</v>
      </c>
      <c r="AY152" s="143" t="s">
        <v>135</v>
      </c>
      <c r="BK152" s="152">
        <f>SUM(BK153:BK154)</f>
        <v>0</v>
      </c>
    </row>
    <row r="153" spans="2:65" s="1" customFormat="1" ht="16.5" customHeight="1">
      <c r="B153" s="127"/>
      <c r="C153" s="155" t="s">
        <v>269</v>
      </c>
      <c r="D153" s="155" t="s">
        <v>138</v>
      </c>
      <c r="E153" s="156" t="s">
        <v>270</v>
      </c>
      <c r="F153" s="157" t="s">
        <v>271</v>
      </c>
      <c r="G153" s="158" t="s">
        <v>141</v>
      </c>
      <c r="H153" s="159">
        <v>98.32</v>
      </c>
      <c r="I153" s="160"/>
      <c r="J153" s="159">
        <f>ROUND(I153*H153,3)</f>
        <v>0</v>
      </c>
      <c r="K153" s="157" t="s">
        <v>142</v>
      </c>
      <c r="L153" s="30"/>
      <c r="M153" s="161" t="s">
        <v>1</v>
      </c>
      <c r="N153" s="162" t="s">
        <v>39</v>
      </c>
      <c r="O153" s="49"/>
      <c r="P153" s="163">
        <f>O153*H153</f>
        <v>0</v>
      </c>
      <c r="Q153" s="163">
        <v>0</v>
      </c>
      <c r="R153" s="163">
        <f>Q153*H153</f>
        <v>0</v>
      </c>
      <c r="S153" s="163">
        <v>1E-3</v>
      </c>
      <c r="T153" s="164">
        <f>S153*H153</f>
        <v>9.8319999999999991E-2</v>
      </c>
      <c r="AR153" s="14" t="s">
        <v>183</v>
      </c>
      <c r="AT153" s="14" t="s">
        <v>138</v>
      </c>
      <c r="AU153" s="14" t="s">
        <v>88</v>
      </c>
      <c r="AY153" s="14" t="s">
        <v>135</v>
      </c>
      <c r="BE153" s="83">
        <f>IF(N153="základná",J153,0)</f>
        <v>0</v>
      </c>
      <c r="BF153" s="83">
        <f>IF(N153="znížená",J153,0)</f>
        <v>0</v>
      </c>
      <c r="BG153" s="83">
        <f>IF(N153="zákl. prenesená",J153,0)</f>
        <v>0</v>
      </c>
      <c r="BH153" s="83">
        <f>IF(N153="zníž. prenesená",J153,0)</f>
        <v>0</v>
      </c>
      <c r="BI153" s="83">
        <f>IF(N153="nulová",J153,0)</f>
        <v>0</v>
      </c>
      <c r="BJ153" s="14" t="s">
        <v>88</v>
      </c>
      <c r="BK153" s="165">
        <f>ROUND(I153*H153,3)</f>
        <v>0</v>
      </c>
      <c r="BL153" s="14" t="s">
        <v>183</v>
      </c>
      <c r="BM153" s="14" t="s">
        <v>272</v>
      </c>
    </row>
    <row r="154" spans="2:65" s="11" customFormat="1">
      <c r="B154" s="166"/>
      <c r="D154" s="167" t="s">
        <v>145</v>
      </c>
      <c r="E154" s="168" t="s">
        <v>1</v>
      </c>
      <c r="F154" s="169" t="s">
        <v>273</v>
      </c>
      <c r="H154" s="170">
        <v>98.32</v>
      </c>
      <c r="I154" s="171"/>
      <c r="L154" s="166"/>
      <c r="M154" s="172"/>
      <c r="N154" s="173"/>
      <c r="O154" s="173"/>
      <c r="P154" s="173"/>
      <c r="Q154" s="173"/>
      <c r="R154" s="173"/>
      <c r="S154" s="173"/>
      <c r="T154" s="174"/>
      <c r="AT154" s="168" t="s">
        <v>145</v>
      </c>
      <c r="AU154" s="168" t="s">
        <v>88</v>
      </c>
      <c r="AV154" s="11" t="s">
        <v>88</v>
      </c>
      <c r="AW154" s="11" t="s">
        <v>27</v>
      </c>
      <c r="AX154" s="11" t="s">
        <v>75</v>
      </c>
      <c r="AY154" s="168" t="s">
        <v>135</v>
      </c>
    </row>
    <row r="155" spans="2:65" s="10" customFormat="1" ht="22.9" customHeight="1">
      <c r="B155" s="142"/>
      <c r="D155" s="143" t="s">
        <v>66</v>
      </c>
      <c r="E155" s="153" t="s">
        <v>274</v>
      </c>
      <c r="F155" s="153" t="s">
        <v>275</v>
      </c>
      <c r="I155" s="145"/>
      <c r="J155" s="154">
        <f>BK155</f>
        <v>0</v>
      </c>
      <c r="L155" s="142"/>
      <c r="M155" s="147"/>
      <c r="N155" s="148"/>
      <c r="O155" s="148"/>
      <c r="P155" s="149">
        <f>SUM(P156:P168)</f>
        <v>0</v>
      </c>
      <c r="Q155" s="148"/>
      <c r="R155" s="149">
        <f>SUM(R156:R168)</f>
        <v>3.8843309999999999E-2</v>
      </c>
      <c r="S155" s="148"/>
      <c r="T155" s="150">
        <f>SUM(T156:T168)</f>
        <v>0</v>
      </c>
      <c r="AR155" s="143" t="s">
        <v>88</v>
      </c>
      <c r="AT155" s="151" t="s">
        <v>66</v>
      </c>
      <c r="AU155" s="151" t="s">
        <v>75</v>
      </c>
      <c r="AY155" s="143" t="s">
        <v>135</v>
      </c>
      <c r="BK155" s="152">
        <f>SUM(BK156:BK168)</f>
        <v>0</v>
      </c>
    </row>
    <row r="156" spans="2:65" s="1" customFormat="1" ht="16.5" customHeight="1">
      <c r="B156" s="127"/>
      <c r="C156" s="155" t="s">
        <v>276</v>
      </c>
      <c r="D156" s="155" t="s">
        <v>138</v>
      </c>
      <c r="E156" s="156" t="s">
        <v>277</v>
      </c>
      <c r="F156" s="157" t="s">
        <v>278</v>
      </c>
      <c r="G156" s="158" t="s">
        <v>141</v>
      </c>
      <c r="H156" s="159">
        <v>125.301</v>
      </c>
      <c r="I156" s="160"/>
      <c r="J156" s="159">
        <f>ROUND(I156*H156,3)</f>
        <v>0</v>
      </c>
      <c r="K156" s="157" t="s">
        <v>142</v>
      </c>
      <c r="L156" s="30"/>
      <c r="M156" s="161" t="s">
        <v>1</v>
      </c>
      <c r="N156" s="162" t="s">
        <v>39</v>
      </c>
      <c r="O156" s="49"/>
      <c r="P156" s="163">
        <f>O156*H156</f>
        <v>0</v>
      </c>
      <c r="Q156" s="163">
        <v>0</v>
      </c>
      <c r="R156" s="163">
        <f>Q156*H156</f>
        <v>0</v>
      </c>
      <c r="S156" s="163">
        <v>0</v>
      </c>
      <c r="T156" s="164">
        <f>S156*H156</f>
        <v>0</v>
      </c>
      <c r="AR156" s="14" t="s">
        <v>183</v>
      </c>
      <c r="AT156" s="14" t="s">
        <v>138</v>
      </c>
      <c r="AU156" s="14" t="s">
        <v>88</v>
      </c>
      <c r="AY156" s="14" t="s">
        <v>135</v>
      </c>
      <c r="BE156" s="83">
        <f>IF(N156="základná",J156,0)</f>
        <v>0</v>
      </c>
      <c r="BF156" s="83">
        <f>IF(N156="znížená",J156,0)</f>
        <v>0</v>
      </c>
      <c r="BG156" s="83">
        <f>IF(N156="zákl. prenesená",J156,0)</f>
        <v>0</v>
      </c>
      <c r="BH156" s="83">
        <f>IF(N156="zníž. prenesená",J156,0)</f>
        <v>0</v>
      </c>
      <c r="BI156" s="83">
        <f>IF(N156="nulová",J156,0)</f>
        <v>0</v>
      </c>
      <c r="BJ156" s="14" t="s">
        <v>88</v>
      </c>
      <c r="BK156" s="165">
        <f>ROUND(I156*H156,3)</f>
        <v>0</v>
      </c>
      <c r="BL156" s="14" t="s">
        <v>183</v>
      </c>
      <c r="BM156" s="14" t="s">
        <v>279</v>
      </c>
    </row>
    <row r="157" spans="2:65" s="11" customFormat="1">
      <c r="B157" s="166"/>
      <c r="D157" s="167" t="s">
        <v>145</v>
      </c>
      <c r="E157" s="168" t="s">
        <v>1</v>
      </c>
      <c r="F157" s="169" t="s">
        <v>86</v>
      </c>
      <c r="H157" s="170">
        <v>125.301</v>
      </c>
      <c r="I157" s="171"/>
      <c r="L157" s="166"/>
      <c r="M157" s="172"/>
      <c r="N157" s="173"/>
      <c r="O157" s="173"/>
      <c r="P157" s="173"/>
      <c r="Q157" s="173"/>
      <c r="R157" s="173"/>
      <c r="S157" s="173"/>
      <c r="T157" s="174"/>
      <c r="AT157" s="168" t="s">
        <v>145</v>
      </c>
      <c r="AU157" s="168" t="s">
        <v>88</v>
      </c>
      <c r="AV157" s="11" t="s">
        <v>88</v>
      </c>
      <c r="AW157" s="11" t="s">
        <v>27</v>
      </c>
      <c r="AX157" s="11" t="s">
        <v>75</v>
      </c>
      <c r="AY157" s="168" t="s">
        <v>135</v>
      </c>
    </row>
    <row r="158" spans="2:65" s="1" customFormat="1" ht="16.5" customHeight="1">
      <c r="B158" s="127"/>
      <c r="C158" s="155" t="s">
        <v>280</v>
      </c>
      <c r="D158" s="155" t="s">
        <v>138</v>
      </c>
      <c r="E158" s="156" t="s">
        <v>281</v>
      </c>
      <c r="F158" s="157" t="s">
        <v>282</v>
      </c>
      <c r="G158" s="158" t="s">
        <v>141</v>
      </c>
      <c r="H158" s="159">
        <v>125.301</v>
      </c>
      <c r="I158" s="160"/>
      <c r="J158" s="159">
        <f>ROUND(I158*H158,3)</f>
        <v>0</v>
      </c>
      <c r="K158" s="157" t="s">
        <v>142</v>
      </c>
      <c r="L158" s="30"/>
      <c r="M158" s="161" t="s">
        <v>1</v>
      </c>
      <c r="N158" s="162" t="s">
        <v>39</v>
      </c>
      <c r="O158" s="49"/>
      <c r="P158" s="163">
        <f>O158*H158</f>
        <v>0</v>
      </c>
      <c r="Q158" s="163">
        <v>1E-4</v>
      </c>
      <c r="R158" s="163">
        <f>Q158*H158</f>
        <v>1.2530100000000001E-2</v>
      </c>
      <c r="S158" s="163">
        <v>0</v>
      </c>
      <c r="T158" s="164">
        <f>S158*H158</f>
        <v>0</v>
      </c>
      <c r="AR158" s="14" t="s">
        <v>183</v>
      </c>
      <c r="AT158" s="14" t="s">
        <v>138</v>
      </c>
      <c r="AU158" s="14" t="s">
        <v>88</v>
      </c>
      <c r="AY158" s="14" t="s">
        <v>135</v>
      </c>
      <c r="BE158" s="83">
        <f>IF(N158="základná",J158,0)</f>
        <v>0</v>
      </c>
      <c r="BF158" s="83">
        <f>IF(N158="znížená",J158,0)</f>
        <v>0</v>
      </c>
      <c r="BG158" s="83">
        <f>IF(N158="zákl. prenesená",J158,0)</f>
        <v>0</v>
      </c>
      <c r="BH158" s="83">
        <f>IF(N158="zníž. prenesená",J158,0)</f>
        <v>0</v>
      </c>
      <c r="BI158" s="83">
        <f>IF(N158="nulová",J158,0)</f>
        <v>0</v>
      </c>
      <c r="BJ158" s="14" t="s">
        <v>88</v>
      </c>
      <c r="BK158" s="165">
        <f>ROUND(I158*H158,3)</f>
        <v>0</v>
      </c>
      <c r="BL158" s="14" t="s">
        <v>183</v>
      </c>
      <c r="BM158" s="14" t="s">
        <v>283</v>
      </c>
    </row>
    <row r="159" spans="2:65" s="11" customFormat="1">
      <c r="B159" s="166"/>
      <c r="D159" s="167" t="s">
        <v>145</v>
      </c>
      <c r="E159" s="168" t="s">
        <v>1</v>
      </c>
      <c r="F159" s="169" t="s">
        <v>86</v>
      </c>
      <c r="H159" s="170">
        <v>125.301</v>
      </c>
      <c r="I159" s="171"/>
      <c r="L159" s="166"/>
      <c r="M159" s="172"/>
      <c r="N159" s="173"/>
      <c r="O159" s="173"/>
      <c r="P159" s="173"/>
      <c r="Q159" s="173"/>
      <c r="R159" s="173"/>
      <c r="S159" s="173"/>
      <c r="T159" s="174"/>
      <c r="AT159" s="168" t="s">
        <v>145</v>
      </c>
      <c r="AU159" s="168" t="s">
        <v>88</v>
      </c>
      <c r="AV159" s="11" t="s">
        <v>88</v>
      </c>
      <c r="AW159" s="11" t="s">
        <v>27</v>
      </c>
      <c r="AX159" s="11" t="s">
        <v>75</v>
      </c>
      <c r="AY159" s="168" t="s">
        <v>135</v>
      </c>
    </row>
    <row r="160" spans="2:65" s="1" customFormat="1" ht="16.5" customHeight="1">
      <c r="B160" s="127"/>
      <c r="C160" s="155" t="s">
        <v>284</v>
      </c>
      <c r="D160" s="155" t="s">
        <v>138</v>
      </c>
      <c r="E160" s="156" t="s">
        <v>285</v>
      </c>
      <c r="F160" s="157" t="s">
        <v>286</v>
      </c>
      <c r="G160" s="158" t="s">
        <v>141</v>
      </c>
      <c r="H160" s="159">
        <v>125.301</v>
      </c>
      <c r="I160" s="160"/>
      <c r="J160" s="159">
        <f>ROUND(I160*H160,3)</f>
        <v>0</v>
      </c>
      <c r="K160" s="157" t="s">
        <v>142</v>
      </c>
      <c r="L160" s="30"/>
      <c r="M160" s="161" t="s">
        <v>1</v>
      </c>
      <c r="N160" s="162" t="s">
        <v>39</v>
      </c>
      <c r="O160" s="49"/>
      <c r="P160" s="163">
        <f>O160*H160</f>
        <v>0</v>
      </c>
      <c r="Q160" s="163">
        <v>0</v>
      </c>
      <c r="R160" s="163">
        <f>Q160*H160</f>
        <v>0</v>
      </c>
      <c r="S160" s="163">
        <v>0</v>
      </c>
      <c r="T160" s="164">
        <f>S160*H160</f>
        <v>0</v>
      </c>
      <c r="AR160" s="14" t="s">
        <v>183</v>
      </c>
      <c r="AT160" s="14" t="s">
        <v>138</v>
      </c>
      <c r="AU160" s="14" t="s">
        <v>88</v>
      </c>
      <c r="AY160" s="14" t="s">
        <v>135</v>
      </c>
      <c r="BE160" s="83">
        <f>IF(N160="základná",J160,0)</f>
        <v>0</v>
      </c>
      <c r="BF160" s="83">
        <f>IF(N160="znížená",J160,0)</f>
        <v>0</v>
      </c>
      <c r="BG160" s="83">
        <f>IF(N160="zákl. prenesená",J160,0)</f>
        <v>0</v>
      </c>
      <c r="BH160" s="83">
        <f>IF(N160="zníž. prenesená",J160,0)</f>
        <v>0</v>
      </c>
      <c r="BI160" s="83">
        <f>IF(N160="nulová",J160,0)</f>
        <v>0</v>
      </c>
      <c r="BJ160" s="14" t="s">
        <v>88</v>
      </c>
      <c r="BK160" s="165">
        <f>ROUND(I160*H160,3)</f>
        <v>0</v>
      </c>
      <c r="BL160" s="14" t="s">
        <v>183</v>
      </c>
      <c r="BM160" s="14" t="s">
        <v>287</v>
      </c>
    </row>
    <row r="161" spans="2:65" s="11" customFormat="1">
      <c r="B161" s="166"/>
      <c r="D161" s="167" t="s">
        <v>145</v>
      </c>
      <c r="E161" s="168" t="s">
        <v>1</v>
      </c>
      <c r="F161" s="169" t="s">
        <v>288</v>
      </c>
      <c r="H161" s="170">
        <v>61.280999999999999</v>
      </c>
      <c r="I161" s="171"/>
      <c r="L161" s="166"/>
      <c r="M161" s="172"/>
      <c r="N161" s="173"/>
      <c r="O161" s="173"/>
      <c r="P161" s="173"/>
      <c r="Q161" s="173"/>
      <c r="R161" s="173"/>
      <c r="S161" s="173"/>
      <c r="T161" s="174"/>
      <c r="AT161" s="168" t="s">
        <v>145</v>
      </c>
      <c r="AU161" s="168" t="s">
        <v>88</v>
      </c>
      <c r="AV161" s="11" t="s">
        <v>88</v>
      </c>
      <c r="AW161" s="11" t="s">
        <v>27</v>
      </c>
      <c r="AX161" s="11" t="s">
        <v>67</v>
      </c>
      <c r="AY161" s="168" t="s">
        <v>135</v>
      </c>
    </row>
    <row r="162" spans="2:65" s="11" customFormat="1">
      <c r="B162" s="166"/>
      <c r="D162" s="167" t="s">
        <v>145</v>
      </c>
      <c r="E162" s="168" t="s">
        <v>1</v>
      </c>
      <c r="F162" s="169" t="s">
        <v>289</v>
      </c>
      <c r="H162" s="170">
        <v>64.02</v>
      </c>
      <c r="I162" s="171"/>
      <c r="L162" s="166"/>
      <c r="M162" s="172"/>
      <c r="N162" s="173"/>
      <c r="O162" s="173"/>
      <c r="P162" s="173"/>
      <c r="Q162" s="173"/>
      <c r="R162" s="173"/>
      <c r="S162" s="173"/>
      <c r="T162" s="174"/>
      <c r="AT162" s="168" t="s">
        <v>145</v>
      </c>
      <c r="AU162" s="168" t="s">
        <v>88</v>
      </c>
      <c r="AV162" s="11" t="s">
        <v>88</v>
      </c>
      <c r="AW162" s="11" t="s">
        <v>27</v>
      </c>
      <c r="AX162" s="11" t="s">
        <v>67</v>
      </c>
      <c r="AY162" s="168" t="s">
        <v>135</v>
      </c>
    </row>
    <row r="163" spans="2:65" s="12" customFormat="1">
      <c r="B163" s="175"/>
      <c r="D163" s="167" t="s">
        <v>145</v>
      </c>
      <c r="E163" s="176" t="s">
        <v>86</v>
      </c>
      <c r="F163" s="177" t="s">
        <v>186</v>
      </c>
      <c r="H163" s="178">
        <v>125.301</v>
      </c>
      <c r="I163" s="179"/>
      <c r="L163" s="175"/>
      <c r="M163" s="180"/>
      <c r="N163" s="181"/>
      <c r="O163" s="181"/>
      <c r="P163" s="181"/>
      <c r="Q163" s="181"/>
      <c r="R163" s="181"/>
      <c r="S163" s="181"/>
      <c r="T163" s="182"/>
      <c r="AT163" s="176" t="s">
        <v>145</v>
      </c>
      <c r="AU163" s="176" t="s">
        <v>88</v>
      </c>
      <c r="AV163" s="12" t="s">
        <v>143</v>
      </c>
      <c r="AW163" s="12" t="s">
        <v>27</v>
      </c>
      <c r="AX163" s="12" t="s">
        <v>75</v>
      </c>
      <c r="AY163" s="176" t="s">
        <v>135</v>
      </c>
    </row>
    <row r="164" spans="2:65" s="1" customFormat="1" ht="16.5" customHeight="1">
      <c r="B164" s="127"/>
      <c r="C164" s="155" t="s">
        <v>290</v>
      </c>
      <c r="D164" s="155" t="s">
        <v>138</v>
      </c>
      <c r="E164" s="156" t="s">
        <v>291</v>
      </c>
      <c r="F164" s="157" t="s">
        <v>292</v>
      </c>
      <c r="G164" s="158" t="s">
        <v>141</v>
      </c>
      <c r="H164" s="159">
        <v>125.301</v>
      </c>
      <c r="I164" s="160"/>
      <c r="J164" s="159">
        <f>ROUND(I164*H164,3)</f>
        <v>0</v>
      </c>
      <c r="K164" s="157" t="s">
        <v>142</v>
      </c>
      <c r="L164" s="30"/>
      <c r="M164" s="161" t="s">
        <v>1</v>
      </c>
      <c r="N164" s="162" t="s">
        <v>39</v>
      </c>
      <c r="O164" s="49"/>
      <c r="P164" s="163">
        <f>O164*H164</f>
        <v>0</v>
      </c>
      <c r="Q164" s="163">
        <v>3.0000000000000001E-5</v>
      </c>
      <c r="R164" s="163">
        <f>Q164*H164</f>
        <v>3.75903E-3</v>
      </c>
      <c r="S164" s="163">
        <v>0</v>
      </c>
      <c r="T164" s="164">
        <f>S164*H164</f>
        <v>0</v>
      </c>
      <c r="AR164" s="14" t="s">
        <v>183</v>
      </c>
      <c r="AT164" s="14" t="s">
        <v>138</v>
      </c>
      <c r="AU164" s="14" t="s">
        <v>88</v>
      </c>
      <c r="AY164" s="14" t="s">
        <v>135</v>
      </c>
      <c r="BE164" s="83">
        <f>IF(N164="základná",J164,0)</f>
        <v>0</v>
      </c>
      <c r="BF164" s="83">
        <f>IF(N164="znížená",J164,0)</f>
        <v>0</v>
      </c>
      <c r="BG164" s="83">
        <f>IF(N164="zákl. prenesená",J164,0)</f>
        <v>0</v>
      </c>
      <c r="BH164" s="83">
        <f>IF(N164="zníž. prenesená",J164,0)</f>
        <v>0</v>
      </c>
      <c r="BI164" s="83">
        <f>IF(N164="nulová",J164,0)</f>
        <v>0</v>
      </c>
      <c r="BJ164" s="14" t="s">
        <v>88</v>
      </c>
      <c r="BK164" s="165">
        <f>ROUND(I164*H164,3)</f>
        <v>0</v>
      </c>
      <c r="BL164" s="14" t="s">
        <v>183</v>
      </c>
      <c r="BM164" s="14" t="s">
        <v>293</v>
      </c>
    </row>
    <row r="165" spans="2:65" s="11" customFormat="1">
      <c r="B165" s="166"/>
      <c r="D165" s="167" t="s">
        <v>145</v>
      </c>
      <c r="E165" s="168" t="s">
        <v>1</v>
      </c>
      <c r="F165" s="169" t="s">
        <v>86</v>
      </c>
      <c r="H165" s="170">
        <v>125.301</v>
      </c>
      <c r="I165" s="171"/>
      <c r="L165" s="166"/>
      <c r="M165" s="172"/>
      <c r="N165" s="173"/>
      <c r="O165" s="173"/>
      <c r="P165" s="173"/>
      <c r="Q165" s="173"/>
      <c r="R165" s="173"/>
      <c r="S165" s="173"/>
      <c r="T165" s="174"/>
      <c r="AT165" s="168" t="s">
        <v>145</v>
      </c>
      <c r="AU165" s="168" t="s">
        <v>88</v>
      </c>
      <c r="AV165" s="11" t="s">
        <v>88</v>
      </c>
      <c r="AW165" s="11" t="s">
        <v>27</v>
      </c>
      <c r="AX165" s="11" t="s">
        <v>75</v>
      </c>
      <c r="AY165" s="168" t="s">
        <v>135</v>
      </c>
    </row>
    <row r="166" spans="2:65" s="1" customFormat="1" ht="16.5" customHeight="1">
      <c r="B166" s="127"/>
      <c r="C166" s="155" t="s">
        <v>294</v>
      </c>
      <c r="D166" s="155" t="s">
        <v>138</v>
      </c>
      <c r="E166" s="156" t="s">
        <v>295</v>
      </c>
      <c r="F166" s="157" t="s">
        <v>296</v>
      </c>
      <c r="G166" s="158" t="s">
        <v>141</v>
      </c>
      <c r="H166" s="159">
        <v>100</v>
      </c>
      <c r="I166" s="160"/>
      <c r="J166" s="159">
        <f>ROUND(I166*H166,3)</f>
        <v>0</v>
      </c>
      <c r="K166" s="157" t="s">
        <v>142</v>
      </c>
      <c r="L166" s="30"/>
      <c r="M166" s="161" t="s">
        <v>1</v>
      </c>
      <c r="N166" s="162" t="s">
        <v>39</v>
      </c>
      <c r="O166" s="49"/>
      <c r="P166" s="163">
        <f>O166*H166</f>
        <v>0</v>
      </c>
      <c r="Q166" s="163">
        <v>0</v>
      </c>
      <c r="R166" s="163">
        <f>Q166*H166</f>
        <v>0</v>
      </c>
      <c r="S166" s="163">
        <v>0</v>
      </c>
      <c r="T166" s="164">
        <f>S166*H166</f>
        <v>0</v>
      </c>
      <c r="AR166" s="14" t="s">
        <v>183</v>
      </c>
      <c r="AT166" s="14" t="s">
        <v>138</v>
      </c>
      <c r="AU166" s="14" t="s">
        <v>88</v>
      </c>
      <c r="AY166" s="14" t="s">
        <v>135</v>
      </c>
      <c r="BE166" s="83">
        <f>IF(N166="základná",J166,0)</f>
        <v>0</v>
      </c>
      <c r="BF166" s="83">
        <f>IF(N166="znížená",J166,0)</f>
        <v>0</v>
      </c>
      <c r="BG166" s="83">
        <f>IF(N166="zákl. prenesená",J166,0)</f>
        <v>0</v>
      </c>
      <c r="BH166" s="83">
        <f>IF(N166="zníž. prenesená",J166,0)</f>
        <v>0</v>
      </c>
      <c r="BI166" s="83">
        <f>IF(N166="nulová",J166,0)</f>
        <v>0</v>
      </c>
      <c r="BJ166" s="14" t="s">
        <v>88</v>
      </c>
      <c r="BK166" s="165">
        <f>ROUND(I166*H166,3)</f>
        <v>0</v>
      </c>
      <c r="BL166" s="14" t="s">
        <v>183</v>
      </c>
      <c r="BM166" s="14" t="s">
        <v>297</v>
      </c>
    </row>
    <row r="167" spans="2:65" s="1" customFormat="1" ht="22.5" customHeight="1">
      <c r="B167" s="127"/>
      <c r="C167" s="155" t="s">
        <v>214</v>
      </c>
      <c r="D167" s="155" t="s">
        <v>138</v>
      </c>
      <c r="E167" s="156" t="s">
        <v>298</v>
      </c>
      <c r="F167" s="157" t="s">
        <v>299</v>
      </c>
      <c r="G167" s="158" t="s">
        <v>141</v>
      </c>
      <c r="H167" s="159">
        <v>125.301</v>
      </c>
      <c r="I167" s="160"/>
      <c r="J167" s="159">
        <f>ROUND(I167*H167,3)</f>
        <v>0</v>
      </c>
      <c r="K167" s="157" t="s">
        <v>142</v>
      </c>
      <c r="L167" s="30"/>
      <c r="M167" s="161" t="s">
        <v>1</v>
      </c>
      <c r="N167" s="162" t="s">
        <v>39</v>
      </c>
      <c r="O167" s="49"/>
      <c r="P167" s="163">
        <f>O167*H167</f>
        <v>0</v>
      </c>
      <c r="Q167" s="163">
        <v>1.8000000000000001E-4</v>
      </c>
      <c r="R167" s="163">
        <f>Q167*H167</f>
        <v>2.255418E-2</v>
      </c>
      <c r="S167" s="163">
        <v>0</v>
      </c>
      <c r="T167" s="164">
        <f>S167*H167</f>
        <v>0</v>
      </c>
      <c r="AR167" s="14" t="s">
        <v>183</v>
      </c>
      <c r="AT167" s="14" t="s">
        <v>138</v>
      </c>
      <c r="AU167" s="14" t="s">
        <v>88</v>
      </c>
      <c r="AY167" s="14" t="s">
        <v>135</v>
      </c>
      <c r="BE167" s="83">
        <f>IF(N167="základná",J167,0)</f>
        <v>0</v>
      </c>
      <c r="BF167" s="83">
        <f>IF(N167="znížená",J167,0)</f>
        <v>0</v>
      </c>
      <c r="BG167" s="83">
        <f>IF(N167="zákl. prenesená",J167,0)</f>
        <v>0</v>
      </c>
      <c r="BH167" s="83">
        <f>IF(N167="zníž. prenesená",J167,0)</f>
        <v>0</v>
      </c>
      <c r="BI167" s="83">
        <f>IF(N167="nulová",J167,0)</f>
        <v>0</v>
      </c>
      <c r="BJ167" s="14" t="s">
        <v>88</v>
      </c>
      <c r="BK167" s="165">
        <f>ROUND(I167*H167,3)</f>
        <v>0</v>
      </c>
      <c r="BL167" s="14" t="s">
        <v>183</v>
      </c>
      <c r="BM167" s="14" t="s">
        <v>300</v>
      </c>
    </row>
    <row r="168" spans="2:65" s="11" customFormat="1">
      <c r="B168" s="166"/>
      <c r="D168" s="167" t="s">
        <v>145</v>
      </c>
      <c r="E168" s="168" t="s">
        <v>1</v>
      </c>
      <c r="F168" s="169" t="s">
        <v>86</v>
      </c>
      <c r="H168" s="170">
        <v>125.301</v>
      </c>
      <c r="I168" s="171"/>
      <c r="L168" s="166"/>
      <c r="M168" s="172"/>
      <c r="N168" s="173"/>
      <c r="O168" s="173"/>
      <c r="P168" s="173"/>
      <c r="Q168" s="173"/>
      <c r="R168" s="173"/>
      <c r="S168" s="173"/>
      <c r="T168" s="174"/>
      <c r="AT168" s="168" t="s">
        <v>145</v>
      </c>
      <c r="AU168" s="168" t="s">
        <v>88</v>
      </c>
      <c r="AV168" s="11" t="s">
        <v>88</v>
      </c>
      <c r="AW168" s="11" t="s">
        <v>27</v>
      </c>
      <c r="AX168" s="11" t="s">
        <v>75</v>
      </c>
      <c r="AY168" s="168" t="s">
        <v>135</v>
      </c>
    </row>
    <row r="169" spans="2:65" s="10" customFormat="1" ht="25.9" customHeight="1">
      <c r="B169" s="142"/>
      <c r="D169" s="143" t="s">
        <v>66</v>
      </c>
      <c r="E169" s="144" t="s">
        <v>211</v>
      </c>
      <c r="F169" s="144" t="s">
        <v>301</v>
      </c>
      <c r="I169" s="145"/>
      <c r="J169" s="146">
        <f>BK169</f>
        <v>0</v>
      </c>
      <c r="L169" s="142"/>
      <c r="M169" s="147"/>
      <c r="N169" s="148"/>
      <c r="O169" s="148"/>
      <c r="P169" s="149">
        <f>P170</f>
        <v>0</v>
      </c>
      <c r="Q169" s="148"/>
      <c r="R169" s="149">
        <f>R170</f>
        <v>7.5200000000000003E-2</v>
      </c>
      <c r="S169" s="148"/>
      <c r="T169" s="150">
        <f>T170</f>
        <v>0.04</v>
      </c>
      <c r="AR169" s="143" t="s">
        <v>150</v>
      </c>
      <c r="AT169" s="151" t="s">
        <v>66</v>
      </c>
      <c r="AU169" s="151" t="s">
        <v>67</v>
      </c>
      <c r="AY169" s="143" t="s">
        <v>135</v>
      </c>
      <c r="BK169" s="152">
        <f>BK170</f>
        <v>0</v>
      </c>
    </row>
    <row r="170" spans="2:65" s="10" customFormat="1" ht="22.9" customHeight="1">
      <c r="B170" s="142"/>
      <c r="D170" s="143" t="s">
        <v>66</v>
      </c>
      <c r="E170" s="153" t="s">
        <v>302</v>
      </c>
      <c r="F170" s="153" t="s">
        <v>303</v>
      </c>
      <c r="I170" s="145"/>
      <c r="J170" s="154">
        <f>BK170</f>
        <v>0</v>
      </c>
      <c r="L170" s="142"/>
      <c r="M170" s="147"/>
      <c r="N170" s="148"/>
      <c r="O170" s="148"/>
      <c r="P170" s="149">
        <f>SUM(P171:P177)</f>
        <v>0</v>
      </c>
      <c r="Q170" s="148"/>
      <c r="R170" s="149">
        <f>SUM(R171:R177)</f>
        <v>7.5200000000000003E-2</v>
      </c>
      <c r="S170" s="148"/>
      <c r="T170" s="150">
        <f>SUM(T171:T177)</f>
        <v>0.04</v>
      </c>
      <c r="AR170" s="143" t="s">
        <v>150</v>
      </c>
      <c r="AT170" s="151" t="s">
        <v>66</v>
      </c>
      <c r="AU170" s="151" t="s">
        <v>75</v>
      </c>
      <c r="AY170" s="143" t="s">
        <v>135</v>
      </c>
      <c r="BK170" s="152">
        <f>SUM(BK171:BK177)</f>
        <v>0</v>
      </c>
    </row>
    <row r="171" spans="2:65" s="1" customFormat="1" ht="16.5" customHeight="1">
      <c r="B171" s="127"/>
      <c r="C171" s="155" t="s">
        <v>304</v>
      </c>
      <c r="D171" s="155" t="s">
        <v>138</v>
      </c>
      <c r="E171" s="156" t="s">
        <v>305</v>
      </c>
      <c r="F171" s="157" t="s">
        <v>306</v>
      </c>
      <c r="G171" s="158" t="s">
        <v>249</v>
      </c>
      <c r="H171" s="159">
        <v>8</v>
      </c>
      <c r="I171" s="160"/>
      <c r="J171" s="159">
        <f>ROUND(I171*H171,3)</f>
        <v>0</v>
      </c>
      <c r="K171" s="157" t="s">
        <v>1</v>
      </c>
      <c r="L171" s="30"/>
      <c r="M171" s="161" t="s">
        <v>1</v>
      </c>
      <c r="N171" s="162" t="s">
        <v>39</v>
      </c>
      <c r="O171" s="49"/>
      <c r="P171" s="163">
        <f>O171*H171</f>
        <v>0</v>
      </c>
      <c r="Q171" s="163">
        <v>5.0000000000000001E-3</v>
      </c>
      <c r="R171" s="163">
        <f>Q171*H171</f>
        <v>0.04</v>
      </c>
      <c r="S171" s="163">
        <v>5.0000000000000001E-3</v>
      </c>
      <c r="T171" s="164">
        <f>S171*H171</f>
        <v>0.04</v>
      </c>
      <c r="AR171" s="14" t="s">
        <v>307</v>
      </c>
      <c r="AT171" s="14" t="s">
        <v>138</v>
      </c>
      <c r="AU171" s="14" t="s">
        <v>88</v>
      </c>
      <c r="AY171" s="14" t="s">
        <v>135</v>
      </c>
      <c r="BE171" s="83">
        <f>IF(N171="základná",J171,0)</f>
        <v>0</v>
      </c>
      <c r="BF171" s="83">
        <f>IF(N171="znížená",J171,0)</f>
        <v>0</v>
      </c>
      <c r="BG171" s="83">
        <f>IF(N171="zákl. prenesená",J171,0)</f>
        <v>0</v>
      </c>
      <c r="BH171" s="83">
        <f>IF(N171="zníž. prenesená",J171,0)</f>
        <v>0</v>
      </c>
      <c r="BI171" s="83">
        <f>IF(N171="nulová",J171,0)</f>
        <v>0</v>
      </c>
      <c r="BJ171" s="14" t="s">
        <v>88</v>
      </c>
      <c r="BK171" s="165">
        <f>ROUND(I171*H171,3)</f>
        <v>0</v>
      </c>
      <c r="BL171" s="14" t="s">
        <v>307</v>
      </c>
      <c r="BM171" s="14" t="s">
        <v>308</v>
      </c>
    </row>
    <row r="172" spans="2:65" s="1" customFormat="1" ht="16.5" customHeight="1">
      <c r="B172" s="127"/>
      <c r="C172" s="155" t="s">
        <v>309</v>
      </c>
      <c r="D172" s="155" t="s">
        <v>138</v>
      </c>
      <c r="E172" s="156" t="s">
        <v>310</v>
      </c>
      <c r="F172" s="157" t="s">
        <v>311</v>
      </c>
      <c r="G172" s="158" t="s">
        <v>249</v>
      </c>
      <c r="H172" s="159">
        <v>8</v>
      </c>
      <c r="I172" s="160"/>
      <c r="J172" s="159">
        <f>ROUND(I172*H172,3)</f>
        <v>0</v>
      </c>
      <c r="K172" s="157" t="s">
        <v>1</v>
      </c>
      <c r="L172" s="30"/>
      <c r="M172" s="161" t="s">
        <v>1</v>
      </c>
      <c r="N172" s="162" t="s">
        <v>39</v>
      </c>
      <c r="O172" s="49"/>
      <c r="P172" s="163">
        <f>O172*H172</f>
        <v>0</v>
      </c>
      <c r="Q172" s="163">
        <v>0</v>
      </c>
      <c r="R172" s="163">
        <f>Q172*H172</f>
        <v>0</v>
      </c>
      <c r="S172" s="163">
        <v>0</v>
      </c>
      <c r="T172" s="164">
        <f>S172*H172</f>
        <v>0</v>
      </c>
      <c r="AR172" s="14" t="s">
        <v>307</v>
      </c>
      <c r="AT172" s="14" t="s">
        <v>138</v>
      </c>
      <c r="AU172" s="14" t="s">
        <v>88</v>
      </c>
      <c r="AY172" s="14" t="s">
        <v>135</v>
      </c>
      <c r="BE172" s="83">
        <f>IF(N172="základná",J172,0)</f>
        <v>0</v>
      </c>
      <c r="BF172" s="83">
        <f>IF(N172="znížená",J172,0)</f>
        <v>0</v>
      </c>
      <c r="BG172" s="83">
        <f>IF(N172="zákl. prenesená",J172,0)</f>
        <v>0</v>
      </c>
      <c r="BH172" s="83">
        <f>IF(N172="zníž. prenesená",J172,0)</f>
        <v>0</v>
      </c>
      <c r="BI172" s="83">
        <f>IF(N172="nulová",J172,0)</f>
        <v>0</v>
      </c>
      <c r="BJ172" s="14" t="s">
        <v>88</v>
      </c>
      <c r="BK172" s="165">
        <f>ROUND(I172*H172,3)</f>
        <v>0</v>
      </c>
      <c r="BL172" s="14" t="s">
        <v>307</v>
      </c>
      <c r="BM172" s="14" t="s">
        <v>312</v>
      </c>
    </row>
    <row r="173" spans="2:65" s="11" customFormat="1">
      <c r="B173" s="166"/>
      <c r="D173" s="167" t="s">
        <v>145</v>
      </c>
      <c r="E173" s="168" t="s">
        <v>1</v>
      </c>
      <c r="F173" s="169" t="s">
        <v>313</v>
      </c>
      <c r="H173" s="170">
        <v>8</v>
      </c>
      <c r="I173" s="171"/>
      <c r="L173" s="166"/>
      <c r="M173" s="172"/>
      <c r="N173" s="173"/>
      <c r="O173" s="173"/>
      <c r="P173" s="173"/>
      <c r="Q173" s="173"/>
      <c r="R173" s="173"/>
      <c r="S173" s="173"/>
      <c r="T173" s="174"/>
      <c r="AT173" s="168" t="s">
        <v>145</v>
      </c>
      <c r="AU173" s="168" t="s">
        <v>88</v>
      </c>
      <c r="AV173" s="11" t="s">
        <v>88</v>
      </c>
      <c r="AW173" s="11" t="s">
        <v>27</v>
      </c>
      <c r="AX173" s="11" t="s">
        <v>75</v>
      </c>
      <c r="AY173" s="168" t="s">
        <v>135</v>
      </c>
    </row>
    <row r="174" spans="2:65" s="1" customFormat="1" ht="16.5" customHeight="1">
      <c r="B174" s="127"/>
      <c r="C174" s="183" t="s">
        <v>314</v>
      </c>
      <c r="D174" s="183" t="s">
        <v>211</v>
      </c>
      <c r="E174" s="184" t="s">
        <v>315</v>
      </c>
      <c r="F174" s="185" t="s">
        <v>316</v>
      </c>
      <c r="G174" s="186" t="s">
        <v>317</v>
      </c>
      <c r="H174" s="187">
        <v>4</v>
      </c>
      <c r="I174" s="188"/>
      <c r="J174" s="187">
        <f>ROUND(I174*H174,3)</f>
        <v>0</v>
      </c>
      <c r="K174" s="185" t="s">
        <v>1</v>
      </c>
      <c r="L174" s="189"/>
      <c r="M174" s="190" t="s">
        <v>1</v>
      </c>
      <c r="N174" s="191" t="s">
        <v>39</v>
      </c>
      <c r="O174" s="49"/>
      <c r="P174" s="163">
        <f>O174*H174</f>
        <v>0</v>
      </c>
      <c r="Q174" s="163">
        <v>4.4000000000000003E-3</v>
      </c>
      <c r="R174" s="163">
        <f>Q174*H174</f>
        <v>1.7600000000000001E-2</v>
      </c>
      <c r="S174" s="163">
        <v>0</v>
      </c>
      <c r="T174" s="164">
        <f>S174*H174</f>
        <v>0</v>
      </c>
      <c r="AR174" s="14" t="s">
        <v>318</v>
      </c>
      <c r="AT174" s="14" t="s">
        <v>211</v>
      </c>
      <c r="AU174" s="14" t="s">
        <v>88</v>
      </c>
      <c r="AY174" s="14" t="s">
        <v>135</v>
      </c>
      <c r="BE174" s="83">
        <f>IF(N174="základná",J174,0)</f>
        <v>0</v>
      </c>
      <c r="BF174" s="83">
        <f>IF(N174="znížená",J174,0)</f>
        <v>0</v>
      </c>
      <c r="BG174" s="83">
        <f>IF(N174="zákl. prenesená",J174,0)</f>
        <v>0</v>
      </c>
      <c r="BH174" s="83">
        <f>IF(N174="zníž. prenesená",J174,0)</f>
        <v>0</v>
      </c>
      <c r="BI174" s="83">
        <f>IF(N174="nulová",J174,0)</f>
        <v>0</v>
      </c>
      <c r="BJ174" s="14" t="s">
        <v>88</v>
      </c>
      <c r="BK174" s="165">
        <f>ROUND(I174*H174,3)</f>
        <v>0</v>
      </c>
      <c r="BL174" s="14" t="s">
        <v>307</v>
      </c>
      <c r="BM174" s="14" t="s">
        <v>319</v>
      </c>
    </row>
    <row r="175" spans="2:65" s="11" customFormat="1">
      <c r="B175" s="166"/>
      <c r="D175" s="167" t="s">
        <v>145</v>
      </c>
      <c r="E175" s="168" t="s">
        <v>1</v>
      </c>
      <c r="F175" s="169" t="s">
        <v>143</v>
      </c>
      <c r="H175" s="170">
        <v>4</v>
      </c>
      <c r="I175" s="171"/>
      <c r="L175" s="166"/>
      <c r="M175" s="172"/>
      <c r="N175" s="173"/>
      <c r="O175" s="173"/>
      <c r="P175" s="173"/>
      <c r="Q175" s="173"/>
      <c r="R175" s="173"/>
      <c r="S175" s="173"/>
      <c r="T175" s="174"/>
      <c r="AT175" s="168" t="s">
        <v>145</v>
      </c>
      <c r="AU175" s="168" t="s">
        <v>88</v>
      </c>
      <c r="AV175" s="11" t="s">
        <v>88</v>
      </c>
      <c r="AW175" s="11" t="s">
        <v>27</v>
      </c>
      <c r="AX175" s="11" t="s">
        <v>75</v>
      </c>
      <c r="AY175" s="168" t="s">
        <v>135</v>
      </c>
    </row>
    <row r="176" spans="2:65" s="1" customFormat="1" ht="16.5" customHeight="1">
      <c r="B176" s="127"/>
      <c r="C176" s="183" t="s">
        <v>320</v>
      </c>
      <c r="D176" s="183" t="s">
        <v>211</v>
      </c>
      <c r="E176" s="184" t="s">
        <v>321</v>
      </c>
      <c r="F176" s="185" t="s">
        <v>322</v>
      </c>
      <c r="G176" s="186" t="s">
        <v>317</v>
      </c>
      <c r="H176" s="187">
        <v>4</v>
      </c>
      <c r="I176" s="188"/>
      <c r="J176" s="187">
        <f>ROUND(I176*H176,3)</f>
        <v>0</v>
      </c>
      <c r="K176" s="185" t="s">
        <v>1</v>
      </c>
      <c r="L176" s="189"/>
      <c r="M176" s="190" t="s">
        <v>1</v>
      </c>
      <c r="N176" s="191" t="s">
        <v>39</v>
      </c>
      <c r="O176" s="49"/>
      <c r="P176" s="163">
        <f>O176*H176</f>
        <v>0</v>
      </c>
      <c r="Q176" s="163">
        <v>4.4000000000000003E-3</v>
      </c>
      <c r="R176" s="163">
        <f>Q176*H176</f>
        <v>1.7600000000000001E-2</v>
      </c>
      <c r="S176" s="163">
        <v>0</v>
      </c>
      <c r="T176" s="164">
        <f>S176*H176</f>
        <v>0</v>
      </c>
      <c r="AR176" s="14" t="s">
        <v>318</v>
      </c>
      <c r="AT176" s="14" t="s">
        <v>211</v>
      </c>
      <c r="AU176" s="14" t="s">
        <v>88</v>
      </c>
      <c r="AY176" s="14" t="s">
        <v>135</v>
      </c>
      <c r="BE176" s="83">
        <f>IF(N176="základná",J176,0)</f>
        <v>0</v>
      </c>
      <c r="BF176" s="83">
        <f>IF(N176="znížená",J176,0)</f>
        <v>0</v>
      </c>
      <c r="BG176" s="83">
        <f>IF(N176="zákl. prenesená",J176,0)</f>
        <v>0</v>
      </c>
      <c r="BH176" s="83">
        <f>IF(N176="zníž. prenesená",J176,0)</f>
        <v>0</v>
      </c>
      <c r="BI176" s="83">
        <f>IF(N176="nulová",J176,0)</f>
        <v>0</v>
      </c>
      <c r="BJ176" s="14" t="s">
        <v>88</v>
      </c>
      <c r="BK176" s="165">
        <f>ROUND(I176*H176,3)</f>
        <v>0</v>
      </c>
      <c r="BL176" s="14" t="s">
        <v>307</v>
      </c>
      <c r="BM176" s="14" t="s">
        <v>323</v>
      </c>
    </row>
    <row r="177" spans="2:51" s="11" customFormat="1">
      <c r="B177" s="166"/>
      <c r="D177" s="167" t="s">
        <v>145</v>
      </c>
      <c r="E177" s="168" t="s">
        <v>1</v>
      </c>
      <c r="F177" s="169" t="s">
        <v>143</v>
      </c>
      <c r="H177" s="170">
        <v>4</v>
      </c>
      <c r="I177" s="171"/>
      <c r="L177" s="166"/>
      <c r="M177" s="192"/>
      <c r="N177" s="193"/>
      <c r="O177" s="193"/>
      <c r="P177" s="193"/>
      <c r="Q177" s="193"/>
      <c r="R177" s="193"/>
      <c r="S177" s="193"/>
      <c r="T177" s="194"/>
      <c r="AT177" s="168" t="s">
        <v>145</v>
      </c>
      <c r="AU177" s="168" t="s">
        <v>88</v>
      </c>
      <c r="AV177" s="11" t="s">
        <v>88</v>
      </c>
      <c r="AW177" s="11" t="s">
        <v>27</v>
      </c>
      <c r="AX177" s="11" t="s">
        <v>75</v>
      </c>
      <c r="AY177" s="168" t="s">
        <v>135</v>
      </c>
    </row>
    <row r="178" spans="2:51" s="1" customFormat="1" ht="6.95" customHeight="1">
      <c r="B178" s="39"/>
      <c r="C178" s="40"/>
      <c r="D178" s="40"/>
      <c r="E178" s="40"/>
      <c r="F178" s="40"/>
      <c r="G178" s="40"/>
      <c r="H178" s="40"/>
      <c r="I178" s="109"/>
      <c r="J178" s="40"/>
      <c r="K178" s="40"/>
      <c r="L178" s="30"/>
    </row>
  </sheetData>
  <autoFilter ref="C101:K177"/>
  <mergeCells count="14">
    <mergeCell ref="D80:F80"/>
    <mergeCell ref="E92:H92"/>
    <mergeCell ref="E94:H94"/>
    <mergeCell ref="L2:V2"/>
    <mergeCell ref="E52:H52"/>
    <mergeCell ref="D76:F76"/>
    <mergeCell ref="D77:F77"/>
    <mergeCell ref="D78:F78"/>
    <mergeCell ref="D79:F79"/>
    <mergeCell ref="E7:H7"/>
    <mergeCell ref="E9:H9"/>
    <mergeCell ref="E18:H18"/>
    <mergeCell ref="E27:H27"/>
    <mergeCell ref="E50:H50"/>
  </mergeCells>
  <pageMargins left="0.39374999999999999" right="0.39374999999999999" top="0.39374999999999999" bottom="0.39374999999999999" header="0" footer="0"/>
  <pageSetup paperSize="9" scale="66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02 - Výmena podlahy balet...</vt:lpstr>
      <vt:lpstr>'02 - Výmena podlahy balet...'!Názvy_tlače</vt:lpstr>
      <vt:lpstr>'Rekapitulácia stavby'!Názvy_tlače</vt:lpstr>
      <vt:lpstr>'02 - Výmena podlahy balet...'!Oblasť_tlače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MAMA-PC\MAMA</dc:creator>
  <cp:lastModifiedBy>Škrovánková</cp:lastModifiedBy>
  <cp:lastPrinted>2019-01-28T23:30:13Z</cp:lastPrinted>
  <dcterms:created xsi:type="dcterms:W3CDTF">2019-01-28T22:24:52Z</dcterms:created>
  <dcterms:modified xsi:type="dcterms:W3CDTF">2019-02-14T14:00:40Z</dcterms:modified>
</cp:coreProperties>
</file>